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730" windowHeight="11760"/>
  </bookViews>
  <sheets>
    <sheet name="Table 1" sheetId="1" r:id="rId1"/>
  </sheets>
  <calcPr calcId="152511"/>
</workbook>
</file>

<file path=xl/calcChain.xml><?xml version="1.0" encoding="utf-8"?>
<calcChain xmlns="http://schemas.openxmlformats.org/spreadsheetml/2006/main">
  <c r="C217" i="1" l="1"/>
  <c r="D18" i="1" l="1"/>
  <c r="C18" i="1"/>
  <c r="C404" i="1" l="1"/>
  <c r="D393" i="1"/>
  <c r="C393" i="1"/>
  <c r="D391" i="1"/>
  <c r="D390" i="1"/>
  <c r="C391" i="1"/>
  <c r="C390" i="1"/>
  <c r="D388" i="1"/>
  <c r="C388" i="1"/>
  <c r="D383" i="1"/>
  <c r="D382" i="1"/>
  <c r="D381" i="1"/>
  <c r="C383" i="1"/>
  <c r="C382" i="1"/>
  <c r="C381" i="1"/>
  <c r="D380" i="1"/>
  <c r="C380" i="1"/>
  <c r="D379" i="1"/>
  <c r="C379" i="1"/>
  <c r="D378" i="1"/>
  <c r="C378" i="1"/>
  <c r="D377" i="1"/>
  <c r="C377" i="1"/>
  <c r="D363" i="1"/>
  <c r="C363" i="1"/>
  <c r="D362" i="1"/>
  <c r="C362" i="1"/>
  <c r="D360" i="1"/>
  <c r="C360" i="1"/>
  <c r="D327" i="1"/>
  <c r="C327" i="1"/>
  <c r="C326" i="1"/>
  <c r="D326" i="1"/>
  <c r="D325" i="1"/>
  <c r="C325" i="1"/>
  <c r="D324" i="1"/>
  <c r="C324" i="1"/>
  <c r="D161" i="1" l="1"/>
  <c r="C161" i="1"/>
  <c r="C40" i="1"/>
  <c r="D40" i="1"/>
  <c r="C284" i="1" l="1"/>
  <c r="D284" i="1"/>
  <c r="C169" i="1"/>
  <c r="D169" i="1"/>
  <c r="C233" i="1"/>
  <c r="D233" i="1"/>
  <c r="C331" i="1"/>
  <c r="D331" i="1"/>
  <c r="C259" i="1"/>
  <c r="D259" i="1"/>
  <c r="C49" i="1"/>
  <c r="D49" i="1"/>
  <c r="C357" i="1"/>
  <c r="C63" i="1"/>
  <c r="D166" i="1" l="1"/>
  <c r="D43" i="1"/>
  <c r="C30" i="1"/>
  <c r="D30" i="1"/>
  <c r="D385" i="1"/>
  <c r="C385" i="1"/>
  <c r="D384" i="1"/>
  <c r="C384" i="1"/>
  <c r="D355" i="1"/>
  <c r="D354" i="1"/>
  <c r="D353" i="1"/>
  <c r="C353" i="1"/>
  <c r="D256" i="1"/>
  <c r="D257" i="1"/>
  <c r="D258" i="1"/>
  <c r="D255" i="1"/>
  <c r="D251" i="1"/>
  <c r="D194" i="1"/>
  <c r="C194" i="1"/>
  <c r="D62" i="1"/>
  <c r="D61" i="1"/>
  <c r="D60" i="1"/>
  <c r="D59" i="1"/>
  <c r="D58" i="1"/>
  <c r="D52" i="1"/>
  <c r="C39" i="1"/>
  <c r="D46" i="1"/>
  <c r="C45" i="1"/>
  <c r="D45" i="1"/>
  <c r="D16" i="1"/>
  <c r="D405" i="1" l="1"/>
  <c r="D404" i="1"/>
  <c r="D403" i="1"/>
  <c r="D402" i="1"/>
  <c r="D401" i="1"/>
  <c r="D400" i="1"/>
  <c r="D399" i="1"/>
  <c r="D398" i="1"/>
  <c r="C405" i="1"/>
  <c r="C403" i="1"/>
  <c r="C402" i="1"/>
  <c r="C401" i="1"/>
  <c r="C400" i="1"/>
  <c r="C399" i="1"/>
  <c r="C398" i="1"/>
  <c r="D396" i="1"/>
  <c r="C396" i="1"/>
  <c r="D394" i="1"/>
  <c r="C394" i="1"/>
  <c r="D392" i="1"/>
  <c r="C392" i="1"/>
  <c r="C387" i="1"/>
  <c r="D387" i="1"/>
  <c r="D386" i="1"/>
  <c r="C386" i="1"/>
  <c r="D376" i="1"/>
  <c r="C376" i="1"/>
  <c r="D375" i="1"/>
  <c r="C375" i="1"/>
  <c r="D374" i="1"/>
  <c r="C374" i="1"/>
  <c r="D373" i="1"/>
  <c r="C373" i="1"/>
  <c r="D370" i="1"/>
  <c r="D371" i="1"/>
  <c r="D372" i="1"/>
  <c r="C370" i="1"/>
  <c r="C371" i="1"/>
  <c r="C372" i="1"/>
  <c r="D369" i="1"/>
  <c r="C369" i="1"/>
  <c r="D368" i="1"/>
  <c r="C368" i="1"/>
  <c r="D367" i="1"/>
  <c r="C367" i="1"/>
  <c r="D366" i="1"/>
  <c r="C366" i="1"/>
  <c r="C365" i="1"/>
  <c r="D365" i="1"/>
  <c r="D364" i="1"/>
  <c r="C364" i="1"/>
  <c r="D361" i="1"/>
  <c r="C361" i="1"/>
  <c r="D359" i="1"/>
  <c r="C359" i="1"/>
  <c r="D358" i="1"/>
  <c r="C358" i="1"/>
  <c r="C355" i="1"/>
  <c r="C354" i="1"/>
  <c r="C351" i="1"/>
  <c r="D351" i="1"/>
  <c r="D350" i="1"/>
  <c r="C350" i="1"/>
  <c r="D348" i="1"/>
  <c r="C348" i="1"/>
  <c r="C347" i="1"/>
  <c r="D347" i="1"/>
  <c r="D344" i="1"/>
  <c r="C344" i="1"/>
  <c r="D342" i="1"/>
  <c r="C342" i="1"/>
  <c r="D340" i="1"/>
  <c r="C340" i="1"/>
  <c r="D338" i="1"/>
  <c r="C338" i="1"/>
  <c r="D339" i="1"/>
  <c r="D341" i="1"/>
  <c r="D343" i="1"/>
  <c r="D345" i="1"/>
  <c r="C339" i="1"/>
  <c r="C341" i="1"/>
  <c r="C343" i="1"/>
  <c r="C345" i="1"/>
  <c r="C336" i="1"/>
  <c r="D336" i="1"/>
  <c r="D335" i="1"/>
  <c r="C335" i="1"/>
  <c r="D334" i="1"/>
  <c r="C334" i="1"/>
  <c r="C332" i="1"/>
  <c r="D330" i="1"/>
  <c r="C330" i="1"/>
  <c r="D332" i="1"/>
  <c r="C323" i="1"/>
  <c r="D323" i="1"/>
  <c r="D319" i="1"/>
  <c r="D320" i="1"/>
  <c r="D321" i="1"/>
  <c r="D322" i="1"/>
  <c r="D318" i="1"/>
  <c r="C319" i="1"/>
  <c r="C320" i="1"/>
  <c r="C321" i="1"/>
  <c r="C322" i="1"/>
  <c r="C318" i="1"/>
  <c r="D313" i="1"/>
  <c r="D314" i="1"/>
  <c r="D315" i="1"/>
  <c r="D316" i="1"/>
  <c r="D317" i="1"/>
  <c r="D312" i="1"/>
  <c r="C313" i="1"/>
  <c r="C314" i="1"/>
  <c r="C315" i="1"/>
  <c r="C316" i="1"/>
  <c r="C317" i="1"/>
  <c r="C312" i="1"/>
  <c r="D308" i="1"/>
  <c r="C308" i="1"/>
  <c r="D309" i="1"/>
  <c r="D310" i="1"/>
  <c r="C309" i="1"/>
  <c r="C310" i="1"/>
  <c r="C307" i="1"/>
  <c r="D307" i="1"/>
  <c r="D306" i="1"/>
  <c r="C306" i="1"/>
  <c r="D301" i="1"/>
  <c r="C301" i="1"/>
  <c r="D300" i="1"/>
  <c r="C300" i="1"/>
  <c r="D296" i="1"/>
  <c r="C296" i="1"/>
  <c r="D290" i="1"/>
  <c r="D291" i="1"/>
  <c r="C290" i="1"/>
  <c r="C291" i="1"/>
  <c r="D289" i="1"/>
  <c r="C289" i="1"/>
  <c r="D282" i="1"/>
  <c r="C282" i="1"/>
  <c r="D283" i="1"/>
  <c r="D285" i="1"/>
  <c r="D286" i="1"/>
  <c r="D287" i="1"/>
  <c r="D288" i="1"/>
  <c r="D292" i="1"/>
  <c r="D293" i="1"/>
  <c r="D294" i="1"/>
  <c r="D295" i="1"/>
  <c r="D297" i="1"/>
  <c r="D298" i="1"/>
  <c r="D299" i="1"/>
  <c r="D302" i="1"/>
  <c r="D303" i="1"/>
  <c r="D304" i="1"/>
  <c r="D305" i="1"/>
  <c r="C283" i="1"/>
  <c r="C285" i="1"/>
  <c r="C286" i="1"/>
  <c r="C287" i="1"/>
  <c r="C288" i="1"/>
  <c r="C292" i="1"/>
  <c r="C293" i="1"/>
  <c r="C294" i="1"/>
  <c r="C295" i="1"/>
  <c r="C297" i="1"/>
  <c r="C298" i="1"/>
  <c r="C299" i="1"/>
  <c r="C302" i="1"/>
  <c r="C303" i="1"/>
  <c r="C304" i="1"/>
  <c r="C305" i="1"/>
  <c r="D281" i="1"/>
  <c r="C281" i="1"/>
  <c r="D280" i="1"/>
  <c r="C280" i="1"/>
  <c r="D279" i="1"/>
  <c r="C279" i="1"/>
  <c r="D276" i="1"/>
  <c r="D277" i="1"/>
  <c r="D275" i="1"/>
  <c r="D274" i="1" l="1"/>
  <c r="C274" i="1"/>
  <c r="C276" i="1"/>
  <c r="C277" i="1"/>
  <c r="C275" i="1"/>
  <c r="D273" i="1"/>
  <c r="C273" i="1"/>
  <c r="D272" i="1"/>
  <c r="C272" i="1"/>
  <c r="D271" i="1"/>
  <c r="C271" i="1"/>
  <c r="D266" i="1"/>
  <c r="D267" i="1"/>
  <c r="D268" i="1"/>
  <c r="D269" i="1"/>
  <c r="D270" i="1"/>
  <c r="C266" i="1"/>
  <c r="C267" i="1"/>
  <c r="C268" i="1"/>
  <c r="C269" i="1"/>
  <c r="C270" i="1"/>
  <c r="D265" i="1"/>
  <c r="C265" i="1"/>
  <c r="D262" i="1"/>
  <c r="C262" i="1"/>
  <c r="D263" i="1"/>
  <c r="C263" i="1"/>
  <c r="D254" i="1"/>
  <c r="D253" i="1"/>
  <c r="D252" i="1"/>
  <c r="C254" i="1"/>
  <c r="C253" i="1"/>
  <c r="C252" i="1"/>
  <c r="D250" i="1"/>
  <c r="C250" i="1"/>
  <c r="C260" i="1"/>
  <c r="C258" i="1"/>
  <c r="C257" i="1"/>
  <c r="C256" i="1"/>
  <c r="C255" i="1"/>
  <c r="C251" i="1"/>
  <c r="D248" i="1"/>
  <c r="C248" i="1"/>
  <c r="D247" i="1"/>
  <c r="C247" i="1"/>
  <c r="D246" i="1"/>
  <c r="C246" i="1"/>
  <c r="D241" i="1"/>
  <c r="C241" i="1"/>
  <c r="D249" i="1"/>
  <c r="D260" i="1"/>
  <c r="C249" i="1"/>
  <c r="D240" i="1"/>
  <c r="D239" i="1"/>
  <c r="C240" i="1"/>
  <c r="C239" i="1"/>
  <c r="D238" i="1"/>
  <c r="C238" i="1"/>
  <c r="D237" i="1"/>
  <c r="C237" i="1"/>
  <c r="C235" i="1"/>
  <c r="D235" i="1"/>
  <c r="D234" i="1"/>
  <c r="C234" i="1"/>
  <c r="C230" i="1"/>
  <c r="D230" i="1"/>
  <c r="D229" i="1"/>
  <c r="C229" i="1"/>
  <c r="D228" i="1"/>
  <c r="C228" i="1"/>
  <c r="D227" i="1"/>
  <c r="C227" i="1"/>
  <c r="D226" i="1"/>
  <c r="C226" i="1"/>
  <c r="D225" i="1"/>
  <c r="C225" i="1"/>
  <c r="D224" i="1"/>
  <c r="C224" i="1"/>
  <c r="D222" i="1"/>
  <c r="C222" i="1"/>
  <c r="D223" i="1"/>
  <c r="D231" i="1"/>
  <c r="C223" i="1"/>
  <c r="C231" i="1"/>
  <c r="D221" i="1"/>
  <c r="D216" i="1"/>
  <c r="C221" i="1"/>
  <c r="C216" i="1"/>
  <c r="D215" i="1"/>
  <c r="C215" i="1"/>
  <c r="D214" i="1"/>
  <c r="C214" i="1"/>
  <c r="D213" i="1"/>
  <c r="D209" i="1"/>
  <c r="C213" i="1"/>
  <c r="D212" i="1"/>
  <c r="C212" i="1"/>
  <c r="D211" i="1"/>
  <c r="D210" i="1"/>
  <c r="C211" i="1"/>
  <c r="C210" i="1"/>
  <c r="C209" i="1"/>
  <c r="D208" i="1"/>
  <c r="C208" i="1"/>
  <c r="D207" i="1"/>
  <c r="C207" i="1"/>
  <c r="D204" i="1"/>
  <c r="C204" i="1"/>
  <c r="D203" i="1"/>
  <c r="C203" i="1"/>
  <c r="D202" i="1"/>
  <c r="C202" i="1"/>
  <c r="D200" i="1"/>
  <c r="C200" i="1"/>
  <c r="D201" i="1"/>
  <c r="D205" i="1"/>
  <c r="C201" i="1"/>
  <c r="C205" i="1"/>
  <c r="D198" i="1"/>
  <c r="C198" i="1"/>
  <c r="D197" i="1"/>
  <c r="C197" i="1"/>
  <c r="D196" i="1"/>
  <c r="C196" i="1"/>
  <c r="D195" i="1"/>
  <c r="C195" i="1"/>
  <c r="D193" i="1"/>
  <c r="C193" i="1"/>
  <c r="D192" i="1"/>
  <c r="C192" i="1"/>
  <c r="D191" i="1"/>
  <c r="C191" i="1"/>
  <c r="D190" i="1"/>
  <c r="C190" i="1"/>
  <c r="D189" i="1"/>
  <c r="C189" i="1"/>
  <c r="D188" i="1"/>
  <c r="C188" i="1"/>
  <c r="D187" i="1"/>
  <c r="C187" i="1"/>
  <c r="D185" i="1"/>
  <c r="C185" i="1"/>
  <c r="D184" i="1"/>
  <c r="C184" i="1"/>
  <c r="D183" i="1"/>
  <c r="C183" i="1"/>
  <c r="D182" i="1"/>
  <c r="C182" i="1"/>
  <c r="D181" i="1"/>
  <c r="C181" i="1"/>
  <c r="D180" i="1"/>
  <c r="C180" i="1"/>
  <c r="D179" i="1"/>
  <c r="C179" i="1"/>
  <c r="D178" i="1"/>
  <c r="C178" i="1"/>
  <c r="D186" i="1"/>
  <c r="C186" i="1"/>
  <c r="D177" i="1"/>
  <c r="C177" i="1"/>
  <c r="D176" i="1"/>
  <c r="C176" i="1"/>
  <c r="D175" i="1"/>
  <c r="C175" i="1"/>
  <c r="D170" i="1"/>
  <c r="D171" i="1"/>
  <c r="D172" i="1"/>
  <c r="D173" i="1"/>
  <c r="D174" i="1"/>
  <c r="C170" i="1"/>
  <c r="C171" i="1"/>
  <c r="C172" i="1"/>
  <c r="C173" i="1"/>
  <c r="C174" i="1"/>
  <c r="D168" i="1"/>
  <c r="C168" i="1"/>
  <c r="C166" i="1"/>
  <c r="D164" i="1"/>
  <c r="D165" i="1"/>
  <c r="C164" i="1"/>
  <c r="C165" i="1"/>
  <c r="D163" i="1"/>
  <c r="C163" i="1"/>
  <c r="C159" i="1"/>
  <c r="C160" i="1"/>
  <c r="D159" i="1"/>
  <c r="D160" i="1"/>
  <c r="D158" i="1"/>
  <c r="C158" i="1"/>
  <c r="D154" i="1"/>
  <c r="C154" i="1"/>
  <c r="D151" i="1"/>
  <c r="C151" i="1"/>
  <c r="D152" i="1"/>
  <c r="D153" i="1"/>
  <c r="D155" i="1"/>
  <c r="D156" i="1"/>
  <c r="D157" i="1"/>
  <c r="C152" i="1"/>
  <c r="C153" i="1"/>
  <c r="C155" i="1"/>
  <c r="C156" i="1"/>
  <c r="C157" i="1"/>
  <c r="D148" i="1"/>
  <c r="C148" i="1"/>
  <c r="D146" i="1"/>
  <c r="C146" i="1"/>
  <c r="D141" i="1"/>
  <c r="C141" i="1"/>
  <c r="D139" i="1"/>
  <c r="C139" i="1"/>
  <c r="D137" i="1"/>
  <c r="D138" i="1"/>
  <c r="D140" i="1"/>
  <c r="D142" i="1"/>
  <c r="D143" i="1"/>
  <c r="D144" i="1"/>
  <c r="D145" i="1"/>
  <c r="D147" i="1"/>
  <c r="D149" i="1"/>
  <c r="C137" i="1"/>
  <c r="C138" i="1"/>
  <c r="C140" i="1"/>
  <c r="C142" i="1"/>
  <c r="C143" i="1"/>
  <c r="C144" i="1"/>
  <c r="C145" i="1"/>
  <c r="C147" i="1"/>
  <c r="C149" i="1"/>
  <c r="D136" i="1"/>
  <c r="C136" i="1"/>
  <c r="D134" i="1"/>
  <c r="C134" i="1"/>
  <c r="C133" i="1"/>
  <c r="D133" i="1"/>
  <c r="C132" i="1"/>
  <c r="D132" i="1"/>
  <c r="D131" i="1"/>
  <c r="C131" i="1"/>
  <c r="D130" i="1"/>
  <c r="C130" i="1"/>
  <c r="D129" i="1"/>
  <c r="C129" i="1"/>
  <c r="D128" i="1"/>
  <c r="C128" i="1"/>
  <c r="D127" i="1"/>
  <c r="C127" i="1"/>
  <c r="D124" i="1"/>
  <c r="D125" i="1"/>
  <c r="D126" i="1"/>
  <c r="C124" i="1"/>
  <c r="C125" i="1"/>
  <c r="C126" i="1"/>
  <c r="C123" i="1"/>
  <c r="D123" i="1"/>
  <c r="D122" i="1"/>
  <c r="C122" i="1"/>
  <c r="C120" i="1"/>
  <c r="C121" i="1"/>
  <c r="D120" i="1"/>
  <c r="D121" i="1"/>
  <c r="D119" i="1"/>
  <c r="C119" i="1"/>
  <c r="D116" i="1"/>
  <c r="D117" i="1"/>
  <c r="D118" i="1"/>
  <c r="C116" i="1"/>
  <c r="C117" i="1"/>
  <c r="C118" i="1"/>
  <c r="C115" i="1"/>
  <c r="D115" i="1"/>
  <c r="D114" i="1"/>
  <c r="C114" i="1"/>
  <c r="D112" i="1"/>
  <c r="D111" i="1"/>
  <c r="D109" i="1"/>
  <c r="D106" i="1"/>
  <c r="D105" i="1"/>
  <c r="D102" i="1"/>
  <c r="D103" i="1"/>
  <c r="D104" i="1"/>
  <c r="C112" i="1"/>
  <c r="C111" i="1"/>
  <c r="C109" i="1"/>
  <c r="C106" i="1"/>
  <c r="C105" i="1"/>
  <c r="C104" i="1"/>
  <c r="C103" i="1"/>
  <c r="C102" i="1"/>
  <c r="D107" i="1"/>
  <c r="D108" i="1"/>
  <c r="D110" i="1"/>
  <c r="C107" i="1"/>
  <c r="C108" i="1"/>
  <c r="C110" i="1"/>
  <c r="D96" i="1"/>
  <c r="D95" i="1"/>
  <c r="C96" i="1"/>
  <c r="C95" i="1"/>
  <c r="D92" i="1"/>
  <c r="C92" i="1"/>
  <c r="D91" i="1"/>
  <c r="C91" i="1"/>
  <c r="D90" i="1"/>
  <c r="C90" i="1"/>
  <c r="D89" i="1"/>
  <c r="C89" i="1"/>
  <c r="D88" i="1"/>
  <c r="C88" i="1"/>
  <c r="D87" i="1"/>
  <c r="C87" i="1"/>
  <c r="D86" i="1"/>
  <c r="C86" i="1"/>
  <c r="D84" i="1"/>
  <c r="C84" i="1"/>
  <c r="D83" i="1"/>
  <c r="C83" i="1"/>
  <c r="D82" i="1"/>
  <c r="C82" i="1"/>
  <c r="D78" i="1"/>
  <c r="D79" i="1"/>
  <c r="D80" i="1"/>
  <c r="D81" i="1"/>
  <c r="C78" i="1"/>
  <c r="C79" i="1"/>
  <c r="C80" i="1"/>
  <c r="C81" i="1"/>
  <c r="D77" i="1"/>
  <c r="C77" i="1"/>
  <c r="D76" i="1"/>
  <c r="C76" i="1"/>
  <c r="D85" i="1"/>
  <c r="D93" i="1"/>
  <c r="D94" i="1"/>
  <c r="D97" i="1"/>
  <c r="D98" i="1"/>
  <c r="D99" i="1"/>
  <c r="D100" i="1"/>
  <c r="C85" i="1"/>
  <c r="C93" i="1"/>
  <c r="C94" i="1"/>
  <c r="C97" i="1"/>
  <c r="C98" i="1"/>
  <c r="C99" i="1"/>
  <c r="C100" i="1"/>
  <c r="D72" i="1"/>
  <c r="D73" i="1"/>
  <c r="D74" i="1"/>
  <c r="C74" i="1"/>
  <c r="C73" i="1"/>
  <c r="C72" i="1"/>
  <c r="D71" i="1"/>
  <c r="C71" i="1"/>
  <c r="D70" i="1"/>
  <c r="C70" i="1"/>
  <c r="C69" i="1"/>
  <c r="D68" i="1"/>
  <c r="C68" i="1"/>
  <c r="D67" i="1"/>
  <c r="C67" i="1"/>
  <c r="D66" i="1"/>
  <c r="C66" i="1"/>
  <c r="D65" i="1"/>
  <c r="C65" i="1"/>
  <c r="D64" i="1"/>
  <c r="C64" i="1"/>
  <c r="D63" i="1"/>
  <c r="C62" i="1"/>
  <c r="C61" i="1"/>
  <c r="C60" i="1"/>
  <c r="C59" i="1"/>
  <c r="C58" i="1"/>
  <c r="D69" i="1"/>
  <c r="D48" i="1"/>
  <c r="D50" i="1"/>
  <c r="D51" i="1"/>
  <c r="D53" i="1"/>
  <c r="D54" i="1"/>
  <c r="D55" i="1"/>
  <c r="D56" i="1"/>
  <c r="C56" i="1"/>
  <c r="C55" i="1"/>
  <c r="C54" i="1"/>
  <c r="C53" i="1"/>
  <c r="C52" i="1"/>
  <c r="C51" i="1"/>
  <c r="C50" i="1"/>
  <c r="C48" i="1"/>
  <c r="C47" i="1"/>
  <c r="D47" i="1"/>
  <c r="C46" i="1"/>
  <c r="D44" i="1"/>
  <c r="C44" i="1"/>
  <c r="C43" i="1"/>
  <c r="C42" i="1"/>
  <c r="D42" i="1"/>
  <c r="D39" i="1"/>
  <c r="D37" i="1"/>
  <c r="D32" i="1"/>
  <c r="D33" i="1"/>
  <c r="D34" i="1"/>
  <c r="D35" i="1"/>
  <c r="D36" i="1"/>
  <c r="D31" i="1"/>
  <c r="C37" i="1"/>
  <c r="C32" i="1"/>
  <c r="C33" i="1"/>
  <c r="C34" i="1"/>
  <c r="C35" i="1"/>
  <c r="C36" i="1"/>
  <c r="C31" i="1"/>
  <c r="D28" i="1"/>
  <c r="C28" i="1"/>
  <c r="D27" i="1"/>
  <c r="C27" i="1"/>
  <c r="D25" i="1"/>
  <c r="D23" i="1"/>
  <c r="D22" i="1"/>
  <c r="D15" i="1"/>
  <c r="D14" i="1"/>
  <c r="D17" i="1"/>
  <c r="D19" i="1"/>
  <c r="D20" i="1"/>
  <c r="D21" i="1"/>
  <c r="D24" i="1"/>
  <c r="D26" i="1"/>
  <c r="D29" i="1"/>
  <c r="D38" i="1"/>
  <c r="C26" i="1"/>
  <c r="C29" i="1"/>
  <c r="C38" i="1"/>
  <c r="D6" i="1"/>
  <c r="D5" i="1"/>
  <c r="C6" i="1"/>
  <c r="C5" i="1"/>
</calcChain>
</file>

<file path=xl/sharedStrings.xml><?xml version="1.0" encoding="utf-8"?>
<sst xmlns="http://schemas.openxmlformats.org/spreadsheetml/2006/main" count="1246" uniqueCount="830">
  <si>
    <r>
      <rPr>
        <b/>
        <sz val="11"/>
        <rFont val="Times New Roman"/>
        <family val="1"/>
      </rPr>
      <t>Kodu</t>
    </r>
  </si>
  <si>
    <r>
      <rPr>
        <b/>
        <sz val="11"/>
        <rFont val="Times New Roman"/>
        <family val="1"/>
      </rPr>
      <t>Faaliyetin Adı</t>
    </r>
  </si>
  <si>
    <r>
      <rPr>
        <b/>
        <sz val="11"/>
        <rFont val="Times New Roman"/>
        <family val="1"/>
      </rPr>
      <t>KDV Hariç Birim Fiyatı</t>
    </r>
  </si>
  <si>
    <r>
      <rPr>
        <b/>
        <sz val="11"/>
        <rFont val="Times New Roman"/>
        <family val="1"/>
      </rPr>
      <t>Gümüşhane Üniversitesi</t>
    </r>
  </si>
  <si>
    <r>
      <rPr>
        <b/>
        <sz val="11"/>
        <rFont val="Times New Roman"/>
        <family val="1"/>
      </rPr>
      <t>Diğer Üniversiteler</t>
    </r>
  </si>
  <si>
    <r>
      <rPr>
        <b/>
        <sz val="11"/>
        <rFont val="Times New Roman"/>
        <family val="1"/>
      </rPr>
      <t>Diğer Kamu Kurum ve Kuruluşlar</t>
    </r>
  </si>
  <si>
    <r>
      <rPr>
        <b/>
        <sz val="10"/>
        <rFont val="Times New Roman"/>
        <family val="1"/>
      </rPr>
      <t>1.1.</t>
    </r>
  </si>
  <si>
    <r>
      <rPr>
        <b/>
        <sz val="10"/>
        <rFont val="Times New Roman"/>
        <family val="1"/>
      </rPr>
      <t>1.2.</t>
    </r>
  </si>
  <si>
    <r>
      <rPr>
        <b/>
        <sz val="10"/>
        <rFont val="Times New Roman"/>
        <family val="1"/>
      </rPr>
      <t>1.3.</t>
    </r>
  </si>
  <si>
    <r>
      <rPr>
        <b/>
        <sz val="10"/>
        <rFont val="Times New Roman"/>
        <family val="1"/>
      </rPr>
      <t>1.4.</t>
    </r>
  </si>
  <si>
    <r>
      <rPr>
        <b/>
        <sz val="10"/>
        <rFont val="Times New Roman"/>
        <family val="1"/>
      </rPr>
      <t>1.5.</t>
    </r>
  </si>
  <si>
    <r>
      <rPr>
        <b/>
        <sz val="10"/>
        <rFont val="Times New Roman"/>
        <family val="1"/>
      </rPr>
      <t>5.1.</t>
    </r>
  </si>
  <si>
    <r>
      <rPr>
        <b/>
        <sz val="10"/>
        <rFont val="Times New Roman"/>
        <family val="1"/>
      </rPr>
      <t>18.1.</t>
    </r>
  </si>
  <si>
    <t>GÜMÜŞHANE ÜNİVERSİTESİ
MERKEZİ ARAŞTIRMA LABORATUVARI UYGULAMA VE ARAŞTIRMA MERKEZİ DÖNER SERMAYE İŞLETMESİ
2024 YILI BİRİM FİYAT LİSTESİ</t>
  </si>
  <si>
    <t>GIDA ANALİZLERİ</t>
  </si>
  <si>
    <t>1.</t>
  </si>
  <si>
    <t>Suda Çözünen Kül Analizi</t>
  </si>
  <si>
    <t>1.6.</t>
  </si>
  <si>
    <t>1.7.</t>
  </si>
  <si>
    <t>Asitte çözünmeyen Kül Analizi</t>
  </si>
  <si>
    <t>Kül Alkalitesi Analizi</t>
  </si>
  <si>
    <t>% Kuru Madde Analizi</t>
  </si>
  <si>
    <t>Suda Çözünen Kuru Madde Analizi</t>
  </si>
  <si>
    <t>Suda Çözünmeyen Kuru Madde Analizi</t>
  </si>
  <si>
    <t>Toplam Titrasyon Asitliği</t>
  </si>
  <si>
    <t>Toplam Yağ Analizi</t>
  </si>
  <si>
    <t>Brix</t>
  </si>
  <si>
    <t>Alkol % Hacim</t>
  </si>
  <si>
    <t>HMF</t>
  </si>
  <si>
    <t>HMF (Ön işlem)</t>
  </si>
  <si>
    <t>ICP/MS Element Analizi (1-10 element)</t>
  </si>
  <si>
    <t>ICP/MS Element Analizi (Ön işlem)</t>
  </si>
  <si>
    <t>Mikrodalga yakma</t>
  </si>
  <si>
    <t>Toplam Fenolik Madde İçeriği</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</si>
  <si>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</si>
  <si>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</si>
  <si>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</si>
  <si>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</si>
  <si>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</si>
  <si>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</si>
  <si>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</si>
  <si>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</si>
  <si>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</si>
  <si>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</si>
  <si>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</si>
  <si>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</si>
  <si>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</si>
  <si>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</si>
  <si>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</si>
  <si>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</si>
  <si>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</si>
  <si>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</si>
  <si>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</si>
  <si>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</si>
  <si>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</si>
  <si>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</si>
  <si>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</si>
  <si>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</si>
  <si>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</si>
  <si>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</si>
  <si>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</si>
  <si>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200,00 ₺/Numune</t>
  </si>
  <si>
    <t>400 ,00₺/Numune</t>
  </si>
  <si>
    <t>1.000,00 ₺/Numune</t>
  </si>
  <si>
    <t>300,00 ₺/Numune</t>
  </si>
  <si>
    <t>50,00 ₺/Numune</t>
  </si>
  <si>
    <t>800,00 ₺/Numune</t>
  </si>
  <si>
    <t>400,00 ₺/Numune</t>
  </si>
  <si>
    <t>500,00 ₺/Numune</t>
  </si>
  <si>
    <t>450,00 ₺/Numune</t>
  </si>
  <si>
    <t>BAL ANALİZLERİ</t>
  </si>
  <si>
    <t>2.</t>
  </si>
  <si>
    <t>2.1.</t>
  </si>
  <si>
    <t>2.2.</t>
  </si>
  <si>
    <t>2.3.</t>
  </si>
  <si>
    <t>2.4.</t>
  </si>
  <si>
    <t>2.5.</t>
  </si>
  <si>
    <t>2.6.</t>
  </si>
  <si>
    <t>2.7.</t>
  </si>
  <si>
    <t>2.8.</t>
  </si>
  <si>
    <t>2.9.</t>
  </si>
  <si>
    <t>2.10.</t>
  </si>
  <si>
    <t>2.11.</t>
  </si>
  <si>
    <t>2.12.</t>
  </si>
  <si>
    <t>2.13.</t>
  </si>
  <si>
    <t>2.14.</t>
  </si>
  <si>
    <t>2.15.</t>
  </si>
  <si>
    <t>Şeker Profili
(Glukoz, Fruktoz, Sakkaroz)</t>
  </si>
  <si>
    <t>Şeker profili (Ön işlem)</t>
  </si>
  <si>
    <t xml:space="preserve">HMF </t>
  </si>
  <si>
    <t>HMF( Ön İşlem)</t>
  </si>
  <si>
    <t>Serbest asitlik</t>
  </si>
  <si>
    <t>İletkenlik</t>
  </si>
  <si>
    <t>Suda Çözünmeyen Madde Miktarı</t>
  </si>
  <si>
    <t>Kül Analizi</t>
  </si>
  <si>
    <t>500,00₺/Numune</t>
  </si>
  <si>
    <t>PESTİL-KÖME ANALİZLERİ</t>
  </si>
  <si>
    <t>3.</t>
  </si>
  <si>
    <t>Protein Analizi</t>
  </si>
  <si>
    <t>Yağ Analizi</t>
  </si>
  <si>
    <t>Kuru madde Analizi</t>
  </si>
  <si>
    <t>Toplam Kcal. Hesaplanması</t>
  </si>
  <si>
    <t>Tuz Analizi</t>
  </si>
  <si>
    <t>Yağ Asitleri Kompozisyonu Belirlenmesi</t>
  </si>
  <si>
    <t>Yağ Asitleri Kompozisyonu Belirlenmesi (Ön işlem)</t>
  </si>
  <si>
    <t xml:space="preserve">Aflatoksin B1, B2, G1, G2 ve Toplam Aflatoksin </t>
  </si>
  <si>
    <t>Aflatoksin B1, B2, G1, G2 ve Toplam Aflatoksin (ön işlem)</t>
  </si>
  <si>
    <t>Toplam Maya-Küf Sayımı</t>
  </si>
  <si>
    <t>Toplam Aerob Koloni Sayımı</t>
  </si>
  <si>
    <t>Toplam Koliform Bakteri Sayımı</t>
  </si>
  <si>
    <t>4.</t>
  </si>
  <si>
    <t>4.2.</t>
  </si>
  <si>
    <t>4.3.</t>
  </si>
  <si>
    <t>4.4.</t>
  </si>
  <si>
    <t>4.5.</t>
  </si>
  <si>
    <t>4.6.</t>
  </si>
  <si>
    <t>4.7.</t>
  </si>
  <si>
    <t>4.8.</t>
  </si>
  <si>
    <t>4.9.</t>
  </si>
  <si>
    <t>4.10.</t>
  </si>
  <si>
    <t>4.11.</t>
  </si>
  <si>
    <t>4.12.</t>
  </si>
  <si>
    <t>4.13.</t>
  </si>
  <si>
    <t>4.14.</t>
  </si>
  <si>
    <t>4.15.</t>
  </si>
  <si>
    <t>4.16.</t>
  </si>
  <si>
    <t>4.17.</t>
  </si>
  <si>
    <t>3.1.</t>
  </si>
  <si>
    <t>3.2.</t>
  </si>
  <si>
    <t>3.3.</t>
  </si>
  <si>
    <t>3.4.</t>
  </si>
  <si>
    <t>3.5.</t>
  </si>
  <si>
    <t>3.6.</t>
  </si>
  <si>
    <t>3.7.</t>
  </si>
  <si>
    <t>3.8.</t>
  </si>
  <si>
    <t>3.9.</t>
  </si>
  <si>
    <t>3.10.</t>
  </si>
  <si>
    <t>3.11.</t>
  </si>
  <si>
    <t>3.12.</t>
  </si>
  <si>
    <t>3.13.</t>
  </si>
  <si>
    <t>3.14.</t>
  </si>
  <si>
    <t>3.15.</t>
  </si>
  <si>
    <t>3.16.</t>
  </si>
  <si>
    <t>3.17.</t>
  </si>
  <si>
    <t>300,00₺/Numune</t>
  </si>
  <si>
    <t>ÇİĞ SÜT VE SÜT ÜRÜNLERİ ANALİZLERİ</t>
  </si>
  <si>
    <t>Somatik Hücre Sayımı</t>
  </si>
  <si>
    <t>Hidrojen Peroksit Aranması</t>
  </si>
  <si>
    <t>Karbonat Aranması</t>
  </si>
  <si>
    <t xml:space="preserve">Viskozite </t>
  </si>
  <si>
    <t>Bitkisel Yağ Aranması</t>
  </si>
  <si>
    <t>Bitkisel Yağ aranması (Ön işlem)</t>
  </si>
  <si>
    <t>Nişasta Aranması</t>
  </si>
  <si>
    <t>Sterilite Kontrolü (30 ºC’de 15 gün)</t>
  </si>
  <si>
    <t>Sterilite Kontrolü (55ºC’de 7 gün)</t>
  </si>
  <si>
    <t>Toplam maya-küf sayımı</t>
  </si>
  <si>
    <t>Laktik Asit bakteri sayımı</t>
  </si>
  <si>
    <t>Toplam Mezofil Aerob Bakteri Sayımı</t>
  </si>
  <si>
    <t>Toplam Psikrofil Aerob Bakteri Sayımı</t>
  </si>
  <si>
    <t>4.1.</t>
  </si>
  <si>
    <t>4.18.</t>
  </si>
  <si>
    <t>4.19.</t>
  </si>
  <si>
    <t>4.20.</t>
  </si>
  <si>
    <t>4.21.</t>
  </si>
  <si>
    <t>4.22.</t>
  </si>
  <si>
    <t>4.23.</t>
  </si>
  <si>
    <t>4.24.</t>
  </si>
  <si>
    <t>4.25.</t>
  </si>
  <si>
    <t>ET VE ET ÜRÜNLERİ ANALİZLERİ</t>
  </si>
  <si>
    <t>5.2.</t>
  </si>
  <si>
    <t>5.3.</t>
  </si>
  <si>
    <t>5.4.</t>
  </si>
  <si>
    <t>5.5.</t>
  </si>
  <si>
    <t>5.6.</t>
  </si>
  <si>
    <t>5.7.</t>
  </si>
  <si>
    <t>5.8.</t>
  </si>
  <si>
    <t>5.9.</t>
  </si>
  <si>
    <t>5.10.</t>
  </si>
  <si>
    <t>5.11.</t>
  </si>
  <si>
    <t>Nitrit Analizi</t>
  </si>
  <si>
    <t>Nitrat Analizi</t>
  </si>
  <si>
    <t>6.</t>
  </si>
  <si>
    <t>YAĞ VE YAĞLI TOHUMLAR ANALİZLERİ</t>
  </si>
  <si>
    <t>6.1.</t>
  </si>
  <si>
    <t>6.2.</t>
  </si>
  <si>
    <t>6.3.</t>
  </si>
  <si>
    <t>6.4.</t>
  </si>
  <si>
    <t>6.5.</t>
  </si>
  <si>
    <t>6.6.</t>
  </si>
  <si>
    <t>6.7.</t>
  </si>
  <si>
    <t>6.8.</t>
  </si>
  <si>
    <t>6.9.</t>
  </si>
  <si>
    <t>6.10.</t>
  </si>
  <si>
    <t>6.11.</t>
  </si>
  <si>
    <t>6.12.</t>
  </si>
  <si>
    <t>6.13.</t>
  </si>
  <si>
    <t>6.14.</t>
  </si>
  <si>
    <t>6.15.</t>
  </si>
  <si>
    <t>6.16.</t>
  </si>
  <si>
    <t>6.17.</t>
  </si>
  <si>
    <t>6.18.</t>
  </si>
  <si>
    <t>6.19.</t>
  </si>
  <si>
    <t>6.20.</t>
  </si>
  <si>
    <t>6.21.</t>
  </si>
  <si>
    <t>Toplam Kül Analizi</t>
  </si>
  <si>
    <t>Serbest Yağ Asitliği Analizi</t>
  </si>
  <si>
    <t>Yağ Asitleri Kompozisyonu Analizi</t>
  </si>
  <si>
    <t>Yağ Asitleri Kompozisyonu Analizi (Ön işlem)</t>
  </si>
  <si>
    <t xml:space="preserve">Yağ Asitleri Kompozisyonu Analizi (Kütüphane taraması) </t>
  </si>
  <si>
    <t>Peroksit Değer Analizi</t>
  </si>
  <si>
    <t>Özgül Absorbans Değeri Analizi</t>
  </si>
  <si>
    <t>Sabunlaşma Sayısı Analizi</t>
  </si>
  <si>
    <t>İyot Sayısı Analizi</t>
  </si>
  <si>
    <t>Kırılma İndisi Analizi</t>
  </si>
  <si>
    <t>Özgül ağırlık (piknometre) Analizi</t>
  </si>
  <si>
    <t>Aroma  (GC-MS) Kalitatif analiz</t>
  </si>
  <si>
    <t>Aroma (GC-MS) Ön işlem</t>
  </si>
  <si>
    <t>Aroma  (GC-MS) Kütüphane taraması</t>
  </si>
  <si>
    <t>Tokoferol  (Vitamin E) Analizi</t>
  </si>
  <si>
    <t>Tokoferol  (Vitamin E) Analizi (Ön işlem)</t>
  </si>
  <si>
    <t>MEYVE-SEBZE  ANALİZLERİ</t>
  </si>
  <si>
    <t>7.</t>
  </si>
  <si>
    <t>7.1.</t>
  </si>
  <si>
    <t>7.2.</t>
  </si>
  <si>
    <t>7.3.</t>
  </si>
  <si>
    <t>7.4.</t>
  </si>
  <si>
    <t>7.5.</t>
  </si>
  <si>
    <t>7.6.</t>
  </si>
  <si>
    <t>7.7.</t>
  </si>
  <si>
    <t>7.8.</t>
  </si>
  <si>
    <t>7.9.</t>
  </si>
  <si>
    <t>7.10.</t>
  </si>
  <si>
    <t>7.11.</t>
  </si>
  <si>
    <t>7.12.</t>
  </si>
  <si>
    <t>7.13.</t>
  </si>
  <si>
    <t>7.14.</t>
  </si>
  <si>
    <t>HCl’de Çözünmeyen Kül Analizi</t>
  </si>
  <si>
    <t>Kül Analizi (Dut Pekmezi, Üzüm pekmezi, Elma pekmezi)</t>
  </si>
  <si>
    <t>Kuru Madde</t>
  </si>
  <si>
    <t>Suda Çözünmeyen Katı Madde</t>
  </si>
  <si>
    <t>UN VE TAHIL ÜRÜNLERİ ANALİZLERİ</t>
  </si>
  <si>
    <t>8.</t>
  </si>
  <si>
    <t>8.1.</t>
  </si>
  <si>
    <t>8.2.</t>
  </si>
  <si>
    <t>8.3.</t>
  </si>
  <si>
    <t>8.4.</t>
  </si>
  <si>
    <t>8.5.</t>
  </si>
  <si>
    <t>8.6.</t>
  </si>
  <si>
    <t>8.7.</t>
  </si>
  <si>
    <t>8.8.</t>
  </si>
  <si>
    <t>8.9.</t>
  </si>
  <si>
    <t>8.10.</t>
  </si>
  <si>
    <t>Yaş Gluten Analizi</t>
  </si>
  <si>
    <t>Kuru Gluten Analizi</t>
  </si>
  <si>
    <t>Rope spor sayısı</t>
  </si>
  <si>
    <t>Laktik Asit Bakteri Sayımı</t>
  </si>
  <si>
    <t>HAZIR YEMEK ANALİZLERİ</t>
  </si>
  <si>
    <t>9.</t>
  </si>
  <si>
    <t>9.1.</t>
  </si>
  <si>
    <t>9.2.</t>
  </si>
  <si>
    <t>9.3.</t>
  </si>
  <si>
    <t>9.4.</t>
  </si>
  <si>
    <t>10.</t>
  </si>
  <si>
    <t>İÇME VE KULLANMA SUYU ANALİZLERİ</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</si>
  <si>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</si>
  <si>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</si>
  <si>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</si>
  <si>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</si>
  <si>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</si>
  <si>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</si>
  <si>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</si>
  <si>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</si>
  <si>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</si>
  <si>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</si>
  <si>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</si>
  <si>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</si>
  <si>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</si>
  <si>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</si>
  <si>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</si>
  <si>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</si>
  <si>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</si>
  <si>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</si>
  <si>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</si>
  <si>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</si>
  <si>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</si>
  <si>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</si>
  <si>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</si>
  <si>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</si>
  <si>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</si>
  <si>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</si>
  <si>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</si>
  <si>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</si>
  <si>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</si>
  <si>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</si>
  <si>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</si>
  <si>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Toplam Enterobakter/Streptokokların Sayımı</t>
  </si>
  <si>
    <t>Fekal Koliform Bakteri Sayımı</t>
  </si>
  <si>
    <t>22ºC’de koloni sayımı</t>
  </si>
  <si>
    <t>36ºC’de koloni sayımı</t>
  </si>
  <si>
    <t>Nitrat</t>
  </si>
  <si>
    <t>Alkalinite</t>
  </si>
  <si>
    <t>Biyolojik oksijen ihtiyacı</t>
  </si>
  <si>
    <t>Çözünmüş oksijen</t>
  </si>
  <si>
    <t>Kimyasal oksijen ihtiyacı</t>
  </si>
  <si>
    <t>Toplam Kjeldahl Azotu</t>
  </si>
  <si>
    <t>Amonyum</t>
  </si>
  <si>
    <t xml:space="preserve">Bulanıklık </t>
  </si>
  <si>
    <t>ICP/MS Element Analizi (1-10 elementten sonra her bir element başına)</t>
  </si>
  <si>
    <t>ICP/MS Element Analizi (ön işlem)</t>
  </si>
  <si>
    <t>SULAMA SUYU ANALİZLERİ</t>
  </si>
  <si>
    <t>Klor</t>
  </si>
  <si>
    <t>11.</t>
  </si>
  <si>
    <t>11.1.</t>
  </si>
  <si>
    <t>11.2.</t>
  </si>
  <si>
    <t>11.3.</t>
  </si>
  <si>
    <t>11.4.</t>
  </si>
  <si>
    <t>11.5.</t>
  </si>
  <si>
    <t>11.6.</t>
  </si>
  <si>
    <t>ATIK SU ANALİZLERİ</t>
  </si>
  <si>
    <t>12.</t>
  </si>
  <si>
    <t xml:space="preserve">Amonyum </t>
  </si>
  <si>
    <t>Nitrat azotu</t>
  </si>
  <si>
    <t>Biyolojik Oksijen İhtiyacı</t>
  </si>
  <si>
    <t>105ºC’de kurutulmuş AKM</t>
  </si>
  <si>
    <t>Toplam Fosfor</t>
  </si>
  <si>
    <t>Toplam Fosfor (Ön işlem)</t>
  </si>
  <si>
    <t>12.1.</t>
  </si>
  <si>
    <t>12.2.</t>
  </si>
  <si>
    <t>12.3.</t>
  </si>
  <si>
    <t>12.4.</t>
  </si>
  <si>
    <t>12.5.</t>
  </si>
  <si>
    <t>12.6.</t>
  </si>
  <si>
    <t>12.7.</t>
  </si>
  <si>
    <t>12.8.</t>
  </si>
  <si>
    <t>12.9.</t>
  </si>
  <si>
    <t>12.10.</t>
  </si>
  <si>
    <t>12.11.</t>
  </si>
  <si>
    <t>BESİN DEĞERİ ANALİZLERİ</t>
  </si>
  <si>
    <t>13.</t>
  </si>
  <si>
    <t>Rutubet Analizi</t>
  </si>
  <si>
    <t>13.1.</t>
  </si>
  <si>
    <t>13.2.</t>
  </si>
  <si>
    <t>13.3.</t>
  </si>
  <si>
    <t>13.4.</t>
  </si>
  <si>
    <t>13.5.</t>
  </si>
  <si>
    <t>13.6.</t>
  </si>
  <si>
    <t>13.7.</t>
  </si>
  <si>
    <t>13.8.</t>
  </si>
  <si>
    <t>13.9.</t>
  </si>
  <si>
    <t>13.10.</t>
  </si>
  <si>
    <t>13.11.</t>
  </si>
  <si>
    <t>RAF ÖMRÜ ANALİZLERİ</t>
  </si>
  <si>
    <t>14.</t>
  </si>
  <si>
    <t>14.1.</t>
  </si>
  <si>
    <t>14.2.</t>
  </si>
  <si>
    <t>14.3.</t>
  </si>
  <si>
    <t>HAYVANSAL YEM ANALİZLERİ</t>
  </si>
  <si>
    <t>15.</t>
  </si>
  <si>
    <t xml:space="preserve">Nem </t>
  </si>
  <si>
    <t>Enerji Hesaplama</t>
  </si>
  <si>
    <t>Aerobik Koloni Sayısı (30°C de Koloni sayısı)</t>
  </si>
  <si>
    <t xml:space="preserve">Küf ve Maya Sayımı </t>
  </si>
  <si>
    <t>Aflatoksin B1</t>
  </si>
  <si>
    <t>Aflatoksin Ön işlem</t>
  </si>
  <si>
    <t>15.1.</t>
  </si>
  <si>
    <t>15.2.</t>
  </si>
  <si>
    <t>15.3.</t>
  </si>
  <si>
    <t>15.4.</t>
  </si>
  <si>
    <t>15.5.</t>
  </si>
  <si>
    <t>15.8.</t>
  </si>
  <si>
    <r>
      <t>Koagulaz pozitif</t>
    </r>
    <r>
      <rPr>
        <i/>
        <sz val="10"/>
        <color rgb="FF000000"/>
        <rFont val="Times New Roman"/>
        <family val="1"/>
        <charset val="162"/>
      </rPr>
      <t xml:space="preserve"> Staphylococcus aureus </t>
    </r>
    <r>
      <rPr>
        <sz val="10"/>
        <color rgb="FF000000"/>
        <rFont val="Times New Roman"/>
        <family val="1"/>
        <charset val="162"/>
      </rPr>
      <t>Sayımı</t>
    </r>
  </si>
  <si>
    <t>MAP ANALİZLERİ</t>
  </si>
  <si>
    <t>16.</t>
  </si>
  <si>
    <t>16.1.</t>
  </si>
  <si>
    <t>16.2.</t>
  </si>
  <si>
    <t>ÇAY ANALİZLERİ</t>
  </si>
  <si>
    <t>17.</t>
  </si>
  <si>
    <t>Toplam Küf-maya</t>
  </si>
  <si>
    <t>Aerobik Koloni Sayımı</t>
  </si>
  <si>
    <t>17.1.</t>
  </si>
  <si>
    <t>17.2.</t>
  </si>
  <si>
    <t>17.3.</t>
  </si>
  <si>
    <t>17.4.</t>
  </si>
  <si>
    <t>17.5.</t>
  </si>
  <si>
    <t>17.6.</t>
  </si>
  <si>
    <t>17.7.</t>
  </si>
  <si>
    <t>17.8.</t>
  </si>
  <si>
    <t>17.9.</t>
  </si>
  <si>
    <t>17.10.</t>
  </si>
  <si>
    <t>17.11.</t>
  </si>
  <si>
    <t>17.12.</t>
  </si>
  <si>
    <t>17.13.</t>
  </si>
  <si>
    <t xml:space="preserve">Toplam Mezofil Aerob Bakteri Sayımı </t>
  </si>
  <si>
    <t>Toplam Termofil Aerob Bakteri Sayımı</t>
  </si>
  <si>
    <t>Toplam koloni sayımı (22±2ºC)</t>
  </si>
  <si>
    <t xml:space="preserve">Toplam Koliform Bakteri Sayımı (EMS) </t>
  </si>
  <si>
    <t>Toplam Koliform Bakteri Sayımı (Membran Filtrasyon)</t>
  </si>
  <si>
    <t xml:space="preserve">Toplam Koliform Bakteri Sayımı  (Katı Ortam) </t>
  </si>
  <si>
    <t xml:space="preserve">Toplam Spesifik Mikroorganizma Sayısı </t>
  </si>
  <si>
    <t xml:space="preserve">Osmofilik maya Sayımı </t>
  </si>
  <si>
    <t xml:space="preserve">Sterilite Kontrolü (30°C’da 15 gün inkübasyon+aerobikbakteri+anaerobik bakteri sayısı) </t>
  </si>
  <si>
    <t xml:space="preserve">Sterilite Kontrolü (55°C’da 7 gün inkübasyon+aerobikbakteri+anaerobik bakteri sayısı) </t>
  </si>
  <si>
    <t xml:space="preserve">Sülfit İndirgeyen Anaerob Sayımı </t>
  </si>
  <si>
    <t>Yüzey Hijyen Analizi</t>
  </si>
  <si>
    <t>Ortam Hijyen Analizi</t>
  </si>
  <si>
    <t>Fekal Enterokok Sayımı (Membran Filtrasyon)</t>
  </si>
  <si>
    <t>Fekal Streptokok Sayımı (EMS)</t>
  </si>
  <si>
    <t>18.2.</t>
  </si>
  <si>
    <t>18.3.</t>
  </si>
  <si>
    <t>18.4.</t>
  </si>
  <si>
    <t>18.5.</t>
  </si>
  <si>
    <t>18.6.</t>
  </si>
  <si>
    <t>18.7.</t>
  </si>
  <si>
    <t>18.8.</t>
  </si>
  <si>
    <t>18.9.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</si>
  <si>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</si>
  <si>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</si>
  <si>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</si>
  <si>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</si>
  <si>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</si>
  <si>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</si>
  <si>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</si>
  <si>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</si>
  <si>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</si>
  <si>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</si>
  <si>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</si>
  <si>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</si>
  <si>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</si>
  <si>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</si>
  <si>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</si>
  <si>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</si>
  <si>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</si>
  <si>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</si>
  <si>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</si>
  <si>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</si>
  <si>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</si>
  <si>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</si>
  <si>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</si>
  <si>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19.</t>
  </si>
  <si>
    <t>BİYOKİMYASAL TESTLER</t>
  </si>
  <si>
    <t>Gram Boyama</t>
  </si>
  <si>
    <t>Endospor Boyama</t>
  </si>
  <si>
    <t>Kapsül Boyama</t>
  </si>
  <si>
    <t>Oksidaz Testi</t>
  </si>
  <si>
    <t>Katalaz Testi</t>
  </si>
  <si>
    <t>Üreaz testi</t>
  </si>
  <si>
    <t>19.1.</t>
  </si>
  <si>
    <t>19.2.</t>
  </si>
  <si>
    <t>19.3.</t>
  </si>
  <si>
    <t>19.4.</t>
  </si>
  <si>
    <t>19.5.</t>
  </si>
  <si>
    <t>19.6.</t>
  </si>
  <si>
    <t>19.7.</t>
  </si>
  <si>
    <t>19.8.</t>
  </si>
  <si>
    <t>19.9.</t>
  </si>
  <si>
    <t>19.10.</t>
  </si>
  <si>
    <t>19.11.</t>
  </si>
  <si>
    <t>19.12.</t>
  </si>
  <si>
    <t>100,00₺/mikroorganizma</t>
  </si>
  <si>
    <t>İndol Testi</t>
  </si>
  <si>
    <t>Koagülaz Testi</t>
  </si>
  <si>
    <t>Triple Sugar Iron Agar Testi</t>
  </si>
  <si>
    <t>IMVIC Testi</t>
  </si>
  <si>
    <t>Antibakteriyal Analiz*</t>
  </si>
  <si>
    <t>Antifungal Analiz*</t>
  </si>
  <si>
    <t>MIC Testi</t>
  </si>
  <si>
    <t>Hücre Densitometresi</t>
  </si>
  <si>
    <t>19.13.</t>
  </si>
  <si>
    <t>19.14.</t>
  </si>
  <si>
    <t>19.15.</t>
  </si>
  <si>
    <t>19.16.</t>
  </si>
  <si>
    <t>19.17.</t>
  </si>
  <si>
    <t>300,00₺/mikroorganizma</t>
  </si>
  <si>
    <t>Bakteri veya Maya-Küf
Preparat Hazırlama</t>
  </si>
  <si>
    <t>Bakteri veya Maya-Küf Mikroskobik İnceleme</t>
  </si>
  <si>
    <t>20.</t>
  </si>
  <si>
    <t>MİKOTOKSİN ANALZİLERİ</t>
  </si>
  <si>
    <t>Ön işlem</t>
  </si>
  <si>
    <t>21.</t>
  </si>
  <si>
    <t>MİNERAL ANALİZLERİ</t>
  </si>
  <si>
    <t>Örnek Hazırlama (Mikrodalga İle)</t>
  </si>
  <si>
    <t xml:space="preserve">1-10 element </t>
  </si>
  <si>
    <t>22.</t>
  </si>
  <si>
    <t>YÜKSEK PERFORMANSLI SIVI KROMATOGRAFİSİ (HPLC)</t>
  </si>
  <si>
    <t>Fenolik Madde Analizi</t>
  </si>
  <si>
    <t>Fenolik Madde Analizi (ön işlem)</t>
  </si>
  <si>
    <t xml:space="preserve">HMF Analizi </t>
  </si>
  <si>
    <t>HMF Anlizi (ön işlem)</t>
  </si>
  <si>
    <t>Organik Asit Analizi</t>
  </si>
  <si>
    <t>Organik Asit Analizi (ön işlem)</t>
  </si>
  <si>
    <t>23.</t>
  </si>
  <si>
    <t>GAZ KROMOTOGRAFİ-KÜTLE SPEKTROMETRESİ (GC-MS) VE HEADSPACE SİSTEMİ</t>
  </si>
  <si>
    <t xml:space="preserve">Aromatik bileşik analizi  </t>
  </si>
  <si>
    <t>Aromatik bileşik analizi  (kütüphane taraması)</t>
  </si>
  <si>
    <t>24.</t>
  </si>
  <si>
    <t>GAZ KROMOTOGRAFİ-FID</t>
  </si>
  <si>
    <t>Yağ Asitleri kompozisyonu analizi</t>
  </si>
  <si>
    <t>Yağ Asitleri kompozisyonu analizi (ön işlem)</t>
  </si>
  <si>
    <t>25.</t>
  </si>
  <si>
    <t>ICP-MS</t>
  </si>
  <si>
    <t>26.</t>
  </si>
  <si>
    <t>Gaz Kromatografisi- (GC/FID) veya Gaz Kromatografisi (GC-MS)</t>
  </si>
  <si>
    <t>27.</t>
  </si>
  <si>
    <t>Yüksek Performanslı Sıvı Kromotografi (HPLC)</t>
  </si>
  <si>
    <t>28.</t>
  </si>
  <si>
    <t>Polimeraz Zincir Reaksiyonu(PCR)</t>
  </si>
  <si>
    <t>29.</t>
  </si>
  <si>
    <t>UV Spektrofotometre</t>
  </si>
  <si>
    <t>30.</t>
  </si>
  <si>
    <t>Viskozimetre</t>
  </si>
  <si>
    <t>31.</t>
  </si>
  <si>
    <t>Otoklav</t>
  </si>
  <si>
    <t>32.</t>
  </si>
  <si>
    <t>Etüv</t>
  </si>
  <si>
    <t>33.</t>
  </si>
  <si>
    <t>İnkübatör</t>
  </si>
  <si>
    <t>34.</t>
  </si>
  <si>
    <t>Mikro Santifürüj</t>
  </si>
  <si>
    <t>35.</t>
  </si>
  <si>
    <t>(-80)°C Derin Dondurucu</t>
  </si>
  <si>
    <t>36.</t>
  </si>
  <si>
    <t>Ultra Saf Su</t>
  </si>
  <si>
    <t>37.</t>
  </si>
  <si>
    <t>38.</t>
  </si>
  <si>
    <t>Polarimetre</t>
  </si>
  <si>
    <t>39.</t>
  </si>
  <si>
    <t>Polarize Mikroskop (Carl-Zeiss)</t>
  </si>
  <si>
    <t>40.</t>
  </si>
  <si>
    <t>Stereo Mikroskop</t>
  </si>
  <si>
    <t>41.</t>
  </si>
  <si>
    <t>Görüntüleme (Polarize mikroskop,Stereo)</t>
  </si>
  <si>
    <t>42.</t>
  </si>
  <si>
    <t>Basit Işık Mikroskobu</t>
  </si>
  <si>
    <t>43.</t>
  </si>
  <si>
    <t>Evaporatör</t>
  </si>
  <si>
    <t>44.</t>
  </si>
  <si>
    <t>Kül Fırını</t>
  </si>
  <si>
    <t>45.</t>
  </si>
  <si>
    <t>YSI (pH, iletkenlik, tuzluluk, sıcaklık,Cl-çözünmüş oksijen, NO3- ve NH4+)</t>
  </si>
  <si>
    <t>46.</t>
  </si>
  <si>
    <t>Hanna (pH, sıcaklık,iletkenlik,Cl-, F-)</t>
  </si>
  <si>
    <t>47.</t>
  </si>
  <si>
    <t>İnfrared sıcaklık ölçümü</t>
  </si>
  <si>
    <t>48.</t>
  </si>
  <si>
    <t>Takometre</t>
  </si>
  <si>
    <t>49.</t>
  </si>
  <si>
    <t>Manyetik alan ölçer</t>
  </si>
  <si>
    <t>50.</t>
  </si>
  <si>
    <t>Üç fazlı güç kalitesi analizörü</t>
  </si>
  <si>
    <t>51.</t>
  </si>
  <si>
    <t>Ultrasonik kaçak dedektörü ve valf testi</t>
  </si>
  <si>
    <t>52.</t>
  </si>
  <si>
    <t>Hava hızı ve iç hava kalitesi ölçümü</t>
  </si>
  <si>
    <t>53.</t>
  </si>
  <si>
    <t>Baca Gazı Ölçümü</t>
  </si>
  <si>
    <t>54.</t>
  </si>
  <si>
    <t>Kızılötesi termometre</t>
  </si>
  <si>
    <t>55.</t>
  </si>
  <si>
    <t>Gürültü seviyesi ölçümü</t>
  </si>
  <si>
    <t>56.</t>
  </si>
  <si>
    <t>Termal Görüntüleme</t>
  </si>
  <si>
    <t>57.</t>
  </si>
  <si>
    <t>Kayaç Numunelerde Hassas Kesit Yapımı</t>
  </si>
  <si>
    <t>58.</t>
  </si>
  <si>
    <t>Analiz Amaçlı Örnek Kırılması (Çeneli Kırıcı)</t>
  </si>
  <si>
    <t>59.</t>
  </si>
  <si>
    <t>Analiz Amaçlı Örnek Öğütülmesi (Halkalı Öğüt.)</t>
  </si>
  <si>
    <t>60.</t>
  </si>
  <si>
    <t>Elmas Pasta ile Parlatma Yapımı</t>
  </si>
  <si>
    <t>61.</t>
  </si>
  <si>
    <t>Işık Geçiren Minerallerde Sıvı Kapanım Analizi</t>
  </si>
  <si>
    <t>62.</t>
  </si>
  <si>
    <t>Çekme-Basma Testi</t>
  </si>
  <si>
    <t>63.</t>
  </si>
  <si>
    <t>64.</t>
  </si>
  <si>
    <t>Ufalayıcı Değirmen</t>
  </si>
  <si>
    <t>65.</t>
  </si>
  <si>
    <t>İnsansız Hava Aracı</t>
  </si>
  <si>
    <t>67.</t>
  </si>
  <si>
    <t>Plotter Baskı Makinası (Proje Çıktısı)</t>
  </si>
  <si>
    <t>68.</t>
  </si>
  <si>
    <t>Plotter Baskı Makinası (Renkli Proje Çıktısı)</t>
  </si>
  <si>
    <t>69.</t>
  </si>
  <si>
    <t>Plotter Baskı Makinası (Renkli Çıktı 80 gr)</t>
  </si>
  <si>
    <t>70.</t>
  </si>
  <si>
    <t>Plotter Baskı Makinası (Renkli çıktı 120 gr)</t>
  </si>
  <si>
    <t>71.</t>
  </si>
  <si>
    <t>Plotter Baskı Makinası (Renkli çıktı 200 gr)</t>
  </si>
  <si>
    <t>72.</t>
  </si>
  <si>
    <t>Plotter Baskı Makinası (Kaşe, fotoğraf kağıdı)</t>
  </si>
  <si>
    <t>73.</t>
  </si>
  <si>
    <t>Plotter Baskı Makinası (excel çıktısı/renksiz)</t>
  </si>
  <si>
    <t>74.</t>
  </si>
  <si>
    <t>Plotter Baskı Makinası (excel çıktısı/renkli)</t>
  </si>
  <si>
    <t>20.1.</t>
  </si>
  <si>
    <t>20.2.</t>
  </si>
  <si>
    <t>20.3.</t>
  </si>
  <si>
    <t>21.1.</t>
  </si>
  <si>
    <t>21.2.</t>
  </si>
  <si>
    <t>21.3.</t>
  </si>
  <si>
    <t>22.1.</t>
  </si>
  <si>
    <t>22.2.</t>
  </si>
  <si>
    <t>22.3.</t>
  </si>
  <si>
    <t>22.4.</t>
  </si>
  <si>
    <t>22.5.</t>
  </si>
  <si>
    <t>22.6.</t>
  </si>
  <si>
    <t>22.7.</t>
  </si>
  <si>
    <t>22.8.</t>
  </si>
  <si>
    <t>23.1.</t>
  </si>
  <si>
    <t>23.2.</t>
  </si>
  <si>
    <t>24.1.</t>
  </si>
  <si>
    <t>24.2.</t>
  </si>
  <si>
    <t>25.1.</t>
  </si>
  <si>
    <t>25.2.</t>
  </si>
  <si>
    <t>25.3.</t>
  </si>
  <si>
    <r>
      <t>CO</t>
    </r>
    <r>
      <rPr>
        <b/>
        <vertAlign val="subscript"/>
        <sz val="10"/>
        <color rgb="FF000000"/>
        <rFont val="Times New Roman"/>
        <family val="1"/>
        <charset val="162"/>
      </rPr>
      <t>2</t>
    </r>
    <r>
      <rPr>
        <b/>
        <sz val="10"/>
        <color rgb="FF000000"/>
        <rFont val="Times New Roman"/>
        <family val="1"/>
        <charset val="162"/>
      </rPr>
      <t xml:space="preserve"> İnkübatör</t>
    </r>
  </si>
  <si>
    <t>-</t>
  </si>
  <si>
    <t>170  ₺/Numune</t>
  </si>
  <si>
    <t>180  ₺/Numune</t>
  </si>
  <si>
    <t>425  ₺/Numune</t>
  </si>
  <si>
    <t>450  ₺/Numune</t>
  </si>
  <si>
    <t>340  ₺/Numune</t>
  </si>
  <si>
    <t>100,00 ₺/mikroorganizma</t>
  </si>
  <si>
    <t>450,00 ₺/saat</t>
  </si>
  <si>
    <r>
      <t>200,00 ₺/m</t>
    </r>
    <r>
      <rPr>
        <vertAlign val="superscript"/>
        <sz val="10"/>
        <color rgb="FF000000"/>
        <rFont val="Times New Roman"/>
        <family val="1"/>
        <charset val="162"/>
      </rPr>
      <t>2</t>
    </r>
  </si>
  <si>
    <r>
      <t>300,00 ₺/ m</t>
    </r>
    <r>
      <rPr>
        <vertAlign val="superscript"/>
        <sz val="10"/>
        <color rgb="FF000000"/>
        <rFont val="Times New Roman"/>
        <family val="1"/>
        <charset val="162"/>
      </rPr>
      <t>2</t>
    </r>
  </si>
  <si>
    <t>50,00 ₺/metre</t>
  </si>
  <si>
    <t>100,00 ₺/metre</t>
  </si>
  <si>
    <t>60,00 ₺/preparat</t>
  </si>
  <si>
    <t>600,00 ₺/Numune</t>
  </si>
  <si>
    <t>540,00 ₺/Numune</t>
  </si>
  <si>
    <t>2.000,00 ₺/Numune</t>
  </si>
  <si>
    <t>1.500,00 ₺/Numune</t>
  </si>
  <si>
    <t>80,00 ₺/Numune</t>
  </si>
  <si>
    <t>210,00 ₺/Numune</t>
  </si>
  <si>
    <t>150,00 ₺/Numune</t>
  </si>
  <si>
    <t>250,00 ₺/Numune</t>
  </si>
  <si>
    <r>
      <rPr>
        <i/>
        <sz val="10"/>
        <rFont val="Times New Roman"/>
        <family val="1"/>
        <charset val="162"/>
      </rPr>
      <t>Esherichia coli</t>
    </r>
    <r>
      <rPr>
        <sz val="12"/>
        <color rgb="FF000000"/>
        <rFont val="Times New Roman"/>
        <family val="1"/>
        <charset val="162"/>
      </rPr>
      <t xml:space="preserve"> </t>
    </r>
    <r>
      <rPr>
        <sz val="10"/>
        <color rgb="FF000000"/>
        <rFont val="Times New Roman"/>
        <family val="1"/>
        <charset val="162"/>
      </rPr>
      <t>Sayımı</t>
    </r>
  </si>
  <si>
    <r>
      <rPr>
        <i/>
        <sz val="10"/>
        <rFont val="Times New Roman"/>
        <family val="1"/>
        <charset val="162"/>
      </rPr>
      <t xml:space="preserve">Esherichia coli </t>
    </r>
    <r>
      <rPr>
        <sz val="10"/>
        <color rgb="FF000000"/>
        <rFont val="Times New Roman"/>
        <family val="1"/>
        <charset val="162"/>
      </rPr>
      <t>Sayımı (Kati Ortam)</t>
    </r>
  </si>
  <si>
    <r>
      <rPr>
        <i/>
        <sz val="10"/>
        <rFont val="Times New Roman"/>
        <family val="1"/>
        <charset val="162"/>
      </rPr>
      <t xml:space="preserve">Esherichia coli </t>
    </r>
    <r>
      <rPr>
        <sz val="10"/>
        <color rgb="FF000000"/>
        <rFont val="Times New Roman"/>
        <family val="1"/>
        <charset val="162"/>
      </rPr>
      <t>Sayımı (EMS)</t>
    </r>
  </si>
  <si>
    <r>
      <rPr>
        <i/>
        <sz val="10"/>
        <rFont val="Times New Roman"/>
        <family val="1"/>
        <charset val="162"/>
      </rPr>
      <t>Listeria monocytogenes</t>
    </r>
    <r>
      <rPr>
        <sz val="10"/>
        <rFont val="Times New Roman"/>
        <family val="1"/>
        <charset val="162"/>
      </rPr>
      <t xml:space="preserve"> Sayımı</t>
    </r>
  </si>
  <si>
    <r>
      <rPr>
        <i/>
        <sz val="10"/>
        <rFont val="Times New Roman"/>
        <family val="1"/>
        <charset val="162"/>
      </rPr>
      <t>Listeria monocytogenes</t>
    </r>
    <r>
      <rPr>
        <sz val="10"/>
        <rFont val="Times New Roman"/>
        <family val="1"/>
        <charset val="162"/>
      </rPr>
      <t xml:space="preserve"> </t>
    </r>
    <r>
      <rPr>
        <sz val="10"/>
        <color rgb="FF000000"/>
        <rFont val="Times New Roman"/>
        <family val="1"/>
        <charset val="162"/>
      </rPr>
      <t>Sayımı</t>
    </r>
  </si>
  <si>
    <r>
      <rPr>
        <i/>
        <sz val="10"/>
        <rFont val="Times New Roman"/>
        <family val="1"/>
        <charset val="162"/>
      </rPr>
      <t xml:space="preserve">Esherichia coli </t>
    </r>
    <r>
      <rPr>
        <sz val="10"/>
        <color rgb="FF000000"/>
        <rFont val="Times New Roman"/>
        <family val="1"/>
        <charset val="162"/>
      </rPr>
      <t>Sayımı</t>
    </r>
  </si>
  <si>
    <r>
      <rPr>
        <i/>
        <sz val="10"/>
        <rFont val="Times New Roman"/>
        <family val="1"/>
        <charset val="162"/>
      </rPr>
      <t>Escherichia coli</t>
    </r>
    <r>
      <rPr>
        <i/>
        <sz val="10"/>
        <color rgb="FF000000"/>
        <rFont val="Times New Roman"/>
        <family val="1"/>
        <charset val="162"/>
      </rPr>
      <t xml:space="preserve"> </t>
    </r>
    <r>
      <rPr>
        <sz val="10"/>
        <color rgb="FF000000"/>
        <rFont val="Times New Roman"/>
        <family val="1"/>
        <charset val="162"/>
      </rPr>
      <t>sayımı</t>
    </r>
  </si>
  <si>
    <r>
      <rPr>
        <i/>
        <sz val="10"/>
        <rFont val="Times New Roman"/>
        <family val="1"/>
        <charset val="162"/>
      </rPr>
      <t>Clostridium perfringens</t>
    </r>
    <r>
      <rPr>
        <sz val="10"/>
        <color rgb="FF000000"/>
        <rFont val="Times New Roman"/>
        <family val="1"/>
        <charset val="162"/>
      </rPr>
      <t xml:space="preserve"> Sayımı (sporlular dahil)</t>
    </r>
  </si>
  <si>
    <r>
      <rPr>
        <i/>
        <sz val="10"/>
        <rFont val="Times New Roman"/>
        <family val="1"/>
        <charset val="162"/>
      </rPr>
      <t xml:space="preserve">Pseudomonas aeruginosa </t>
    </r>
    <r>
      <rPr>
        <sz val="10"/>
        <color rgb="FF000000"/>
        <rFont val="Times New Roman"/>
        <family val="1"/>
        <charset val="162"/>
      </rPr>
      <t>Sayımı</t>
    </r>
  </si>
  <si>
    <r>
      <rPr>
        <i/>
        <sz val="10"/>
        <rFont val="Times New Roman"/>
        <family val="1"/>
        <charset val="162"/>
      </rPr>
      <t>Salmonella</t>
    </r>
    <r>
      <rPr>
        <sz val="10"/>
        <color rgb="FF000000"/>
        <rFont val="Times New Roman"/>
        <family val="1"/>
        <charset val="162"/>
      </rPr>
      <t xml:space="preserve"> spp. Aranması</t>
    </r>
  </si>
  <si>
    <r>
      <rPr>
        <i/>
        <sz val="10"/>
        <rFont val="Times New Roman"/>
        <family val="1"/>
        <charset val="162"/>
      </rPr>
      <t>Enterobacteriacea</t>
    </r>
    <r>
      <rPr>
        <sz val="10"/>
        <color rgb="FF000000"/>
        <rFont val="Times New Roman"/>
        <family val="1"/>
        <charset val="162"/>
      </rPr>
      <t xml:space="preserve"> Sayımı</t>
    </r>
  </si>
  <si>
    <r>
      <rPr>
        <i/>
        <sz val="10"/>
        <rFont val="Times New Roman"/>
        <family val="1"/>
        <charset val="162"/>
      </rPr>
      <t>Salmonella</t>
    </r>
    <r>
      <rPr>
        <sz val="10"/>
        <color rgb="FF000000"/>
        <rFont val="Times New Roman"/>
        <family val="1"/>
        <charset val="162"/>
      </rPr>
      <t xml:space="preserve"> spp. Aranması </t>
    </r>
  </si>
  <si>
    <r>
      <rPr>
        <i/>
        <sz val="10"/>
        <rFont val="Times New Roman"/>
        <family val="1"/>
        <charset val="162"/>
      </rPr>
      <t>Bacillus cereus</t>
    </r>
    <r>
      <rPr>
        <sz val="10"/>
        <color rgb="FF000000"/>
        <rFont val="Times New Roman"/>
        <family val="1"/>
        <charset val="162"/>
      </rPr>
      <t xml:space="preserve"> Sayımı</t>
    </r>
  </si>
  <si>
    <r>
      <rPr>
        <i/>
        <sz val="10"/>
        <rFont val="Times New Roman"/>
        <family val="1"/>
        <charset val="162"/>
      </rPr>
      <t>Clostridium perfingens</t>
    </r>
    <r>
      <rPr>
        <sz val="10"/>
        <color rgb="FF000000"/>
        <rFont val="Times New Roman"/>
        <family val="1"/>
        <charset val="162"/>
      </rPr>
      <t xml:space="preserve"> Sayımı </t>
    </r>
  </si>
  <si>
    <r>
      <rPr>
        <i/>
        <sz val="10"/>
        <rFont val="Times New Roman"/>
        <family val="1"/>
        <charset val="162"/>
      </rPr>
      <t>Escherichia coli</t>
    </r>
    <r>
      <rPr>
        <sz val="10"/>
        <color rgb="FF000000"/>
        <rFont val="Times New Roman"/>
        <family val="1"/>
        <charset val="162"/>
      </rPr>
      <t xml:space="preserve"> Sayımı (Katı Ortam) </t>
    </r>
  </si>
  <si>
    <r>
      <rPr>
        <i/>
        <sz val="10"/>
        <rFont val="Times New Roman"/>
        <family val="1"/>
        <charset val="162"/>
      </rPr>
      <t>Salmonella</t>
    </r>
    <r>
      <rPr>
        <sz val="10"/>
        <color rgb="FF000000"/>
        <rFont val="Times New Roman"/>
        <family val="1"/>
        <charset val="162"/>
      </rPr>
      <t xml:space="preserve"> spp.</t>
    </r>
  </si>
  <si>
    <r>
      <rPr>
        <i/>
        <sz val="10"/>
        <rFont val="Times New Roman"/>
        <family val="1"/>
        <charset val="162"/>
      </rPr>
      <t>Esherichia coli</t>
    </r>
    <r>
      <rPr>
        <sz val="10"/>
        <rFont val="Times New Roman"/>
        <family val="1"/>
        <charset val="162"/>
      </rPr>
      <t xml:space="preserve"> </t>
    </r>
    <r>
      <rPr>
        <sz val="10"/>
        <color rgb="FF000000"/>
        <rFont val="Times New Roman"/>
        <family val="1"/>
        <charset val="162"/>
      </rPr>
      <t>Sayımı</t>
    </r>
  </si>
  <si>
    <r>
      <rPr>
        <i/>
        <sz val="10"/>
        <rFont val="Times New Roman"/>
        <family val="1"/>
        <charset val="162"/>
      </rPr>
      <t>Listeria monocytogenes</t>
    </r>
    <r>
      <rPr>
        <sz val="10"/>
        <rFont val="Times New Roman"/>
        <family val="1"/>
        <charset val="162"/>
      </rPr>
      <t xml:space="preserve"> Sayımı</t>
    </r>
  </si>
  <si>
    <r>
      <rPr>
        <i/>
        <sz val="10"/>
        <rFont val="Times New Roman"/>
        <family val="1"/>
        <charset val="162"/>
      </rPr>
      <t>Escherichia coli</t>
    </r>
    <r>
      <rPr>
        <i/>
        <sz val="10"/>
        <color rgb="FF000000"/>
        <rFont val="Times New Roman"/>
        <family val="1"/>
        <charset val="162"/>
      </rPr>
      <t xml:space="preserve"> </t>
    </r>
    <r>
      <rPr>
        <sz val="10"/>
        <color rgb="FF000000"/>
        <rFont val="Times New Roman"/>
        <family val="1"/>
        <charset val="162"/>
      </rPr>
      <t>(EMS)</t>
    </r>
  </si>
  <si>
    <r>
      <rPr>
        <i/>
        <sz val="10"/>
        <rFont val="Times New Roman"/>
        <family val="1"/>
        <charset val="162"/>
      </rPr>
      <t>Escherichia coli</t>
    </r>
    <r>
      <rPr>
        <sz val="10"/>
        <color rgb="FF000000"/>
        <rFont val="Times New Roman"/>
        <family val="1"/>
        <charset val="162"/>
      </rPr>
      <t xml:space="preserve"> (Membran Filtrasyon)</t>
    </r>
  </si>
  <si>
    <r>
      <rPr>
        <i/>
        <sz val="10"/>
        <rFont val="Times New Roman"/>
        <family val="1"/>
        <charset val="162"/>
      </rPr>
      <t>Escherichia coli</t>
    </r>
    <r>
      <rPr>
        <i/>
        <sz val="10"/>
        <color rgb="FF000000"/>
        <rFont val="Times New Roman"/>
        <family val="1"/>
        <charset val="162"/>
      </rPr>
      <t xml:space="preserve"> </t>
    </r>
    <r>
      <rPr>
        <sz val="10"/>
        <color rgb="FF000000"/>
        <rFont val="Times New Roman"/>
        <family val="1"/>
        <charset val="162"/>
      </rPr>
      <t>(Kati ortam)</t>
    </r>
  </si>
  <si>
    <r>
      <t xml:space="preserve">Toplam </t>
    </r>
    <r>
      <rPr>
        <i/>
        <sz val="10"/>
        <rFont val="Times New Roman"/>
        <family val="1"/>
        <charset val="162"/>
      </rPr>
      <t xml:space="preserve">Enterobacteriacea </t>
    </r>
  </si>
  <si>
    <r>
      <t xml:space="preserve">Koagulaz pozitif </t>
    </r>
    <r>
      <rPr>
        <i/>
        <sz val="10"/>
        <rFont val="Times New Roman"/>
        <family val="1"/>
        <charset val="162"/>
      </rPr>
      <t>Staphylococcus aureus</t>
    </r>
    <r>
      <rPr>
        <sz val="10"/>
        <rFont val="Times New Roman"/>
        <family val="1"/>
        <charset val="162"/>
      </rPr>
      <t xml:space="preserve"> Say</t>
    </r>
    <r>
      <rPr>
        <sz val="10"/>
        <color rgb="FF000000"/>
        <rFont val="Times New Roman"/>
        <family val="1"/>
        <charset val="162"/>
      </rPr>
      <t>ımı</t>
    </r>
  </si>
  <si>
    <r>
      <rPr>
        <i/>
        <sz val="10"/>
        <rFont val="Times New Roman"/>
        <family val="1"/>
        <charset val="162"/>
      </rPr>
      <t>Bacillus cereus</t>
    </r>
    <r>
      <rPr>
        <sz val="10"/>
        <rFont val="Times New Roman"/>
        <family val="1"/>
        <charset val="162"/>
      </rPr>
      <t xml:space="preserve"> Sayımı</t>
    </r>
  </si>
  <si>
    <r>
      <rPr>
        <i/>
        <sz val="10"/>
        <rFont val="Times New Roman"/>
        <family val="1"/>
        <charset val="162"/>
      </rPr>
      <t>Clostridium perfringens</t>
    </r>
    <r>
      <rPr>
        <sz val="10"/>
        <rFont val="Times New Roman"/>
        <family val="1"/>
        <charset val="162"/>
      </rPr>
      <t xml:space="preserve"> Sayımı (sporlular dahil)</t>
    </r>
  </si>
  <si>
    <t>Küf ve Maya Sayımı (Düşük aw)</t>
  </si>
  <si>
    <t>Küf ve Maya Sayımı (Yüksek aw)</t>
  </si>
  <si>
    <r>
      <rPr>
        <i/>
        <sz val="10"/>
        <rFont val="Times New Roman"/>
        <family val="1"/>
        <charset val="162"/>
      </rPr>
      <t>Clostriridım perfringens</t>
    </r>
    <r>
      <rPr>
        <sz val="10"/>
        <color rgb="FF000000"/>
        <rFont val="Times New Roman"/>
        <family val="1"/>
        <charset val="162"/>
      </rPr>
      <t xml:space="preserve"> Sayımı   (Sporlular dahil) Membran Filtrasyon)</t>
    </r>
  </si>
  <si>
    <r>
      <rPr>
        <i/>
        <sz val="10"/>
        <rFont val="Times New Roman"/>
        <family val="1"/>
        <charset val="162"/>
      </rPr>
      <t>Pseudomonas aeruginosa</t>
    </r>
    <r>
      <rPr>
        <sz val="10"/>
        <color rgb="FF000000"/>
        <rFont val="Times New Roman"/>
        <family val="1"/>
        <charset val="162"/>
      </rPr>
      <t xml:space="preserve"> Sayımı Membran Filtrasyon)</t>
    </r>
  </si>
  <si>
    <t>MBC Testi</t>
  </si>
  <si>
    <t>FTIR</t>
  </si>
  <si>
    <t>26.1.</t>
  </si>
  <si>
    <t>Yapı aydınlatma analizi</t>
  </si>
  <si>
    <t>75.</t>
  </si>
  <si>
    <t>382.5  ₺/Numune</t>
  </si>
  <si>
    <t>*Saatlik/Uzun Süreli Çalışmalarda Randevu Alınması Gerekmektedir.</t>
  </si>
  <si>
    <t>*Standartlar ve Kimyasallar Cihazı Kullanan Kişi tarafından temin edilmesi gerekmektedir.</t>
  </si>
  <si>
    <t>* -80°C Derin Dondurucuda ve Soğuk Hava deposuna getirilen numunenin hacmine göre fiyatlandırma yapılacaktır.</t>
  </si>
  <si>
    <t>*Arazi çalışması için yerinde ölçüm yapılan cihazlar dışında hiçbir cihaz dışarı verilmemektedir.</t>
  </si>
  <si>
    <t>GENEL HÜKÜMLER</t>
  </si>
  <si>
    <t>1) MALUAM analiz birim fiyatlarında değişiklik yapma hakkını saklı tutmaktadır.</t>
  </si>
  <si>
    <t>2) Listede olmayanlar analizler ve yapılabilecek analizler için ekleme yapılabilir.</t>
  </si>
  <si>
    <t>4) Belirlenen fiyatlar 2024 yılı için geçerlidir.</t>
  </si>
  <si>
    <t>5) Tüm ücretlere KDV dahil değildir.</t>
  </si>
  <si>
    <t>İLETİŞİM</t>
  </si>
  <si>
    <r>
      <t xml:space="preserve">Adres: </t>
    </r>
    <r>
      <rPr>
        <sz val="11"/>
        <color rgb="FF000000"/>
        <rFont val="Times New Roman"/>
        <family val="1"/>
        <charset val="162"/>
      </rPr>
      <t>Gümüşhane Üniversitesi Merkezi Araştırma Laboratuvarı Uygulama ve Araştırma Merkezi Merkez / Gümüşhane</t>
    </r>
  </si>
  <si>
    <r>
      <t xml:space="preserve">Tel: </t>
    </r>
    <r>
      <rPr>
        <sz val="11"/>
        <color rgb="FF000000"/>
        <rFont val="Times New Roman"/>
        <family val="1"/>
        <charset val="162"/>
      </rPr>
      <t>+90 456 233 1291</t>
    </r>
  </si>
  <si>
    <t>Faks: +90 456 233 12 92</t>
  </si>
  <si>
    <t>3) ICP-MS, GC, GC-MS ve HPLC için metot geliştirme özel ücrete tabidir. Metot geliştirme için MALUAM’la irtibata geçiniz.</t>
  </si>
  <si>
    <t>Kjeldahl yöntemi ile</t>
  </si>
  <si>
    <t>100,00₺/Numune</t>
  </si>
  <si>
    <t>80 ₺/Numune</t>
  </si>
  <si>
    <t xml:space="preserve"> ICP-MS ile</t>
  </si>
  <si>
    <t>300,00 ₺/saat</t>
  </si>
  <si>
    <t>200,00 ₺/gün</t>
  </si>
  <si>
    <t>500,00 ₺/aylık</t>
  </si>
  <si>
    <t>200,00 ₺/saat</t>
  </si>
  <si>
    <t>100,00 ₺/numune</t>
  </si>
  <si>
    <t>100,00 ₺/saat</t>
  </si>
  <si>
    <t>75,00 ₺/litre</t>
  </si>
  <si>
    <t>150,00 ₺/saat</t>
  </si>
  <si>
    <t>300,00 ₺gün</t>
  </si>
  <si>
    <t>750,00 ₺/gün</t>
  </si>
  <si>
    <t>400,00 ₺/gün</t>
  </si>
  <si>
    <t>300,00 ₺/gün</t>
  </si>
  <si>
    <t>400,00 ₺/saat</t>
  </si>
  <si>
    <r>
      <t>500,00 ₺/m</t>
    </r>
    <r>
      <rPr>
        <vertAlign val="superscript"/>
        <sz val="10"/>
        <color rgb="FF000000"/>
        <rFont val="Times New Roman"/>
        <family val="1"/>
        <charset val="162"/>
      </rPr>
      <t>2</t>
    </r>
  </si>
  <si>
    <r>
      <t>250,00 ₺/ m</t>
    </r>
    <r>
      <rPr>
        <vertAlign val="superscript"/>
        <sz val="10"/>
        <color rgb="FF000000"/>
        <rFont val="Times New Roman"/>
        <family val="1"/>
        <charset val="162"/>
      </rPr>
      <t>2</t>
    </r>
  </si>
  <si>
    <t>25,00 ₺/metre</t>
  </si>
  <si>
    <t>500,00 ₺/adet</t>
  </si>
  <si>
    <t>300,00 ₺/adet</t>
  </si>
  <si>
    <t>HCl’de çözünmeyen Kül Analizi</t>
  </si>
  <si>
    <t>Suda Çözünen Külde Alkalilik Analizi</t>
  </si>
  <si>
    <t>Kül Analizi (Meyve-Sebze Sulari)</t>
  </si>
  <si>
    <t>Nem / Kuru Madde Analizi</t>
  </si>
  <si>
    <t>% Kuru Madde  Analizi (Tereyağ-margarin)</t>
  </si>
  <si>
    <t>% Kuru Madde Analizi (Yağlı Tohumlar)</t>
  </si>
  <si>
    <t>Toplam Şeker Analizi</t>
  </si>
  <si>
    <t>Şeker Profili</t>
  </si>
  <si>
    <t>Şeker Profili (ön işlem)</t>
  </si>
  <si>
    <t>Yağ Analizi (Ayran,Sut)</t>
  </si>
  <si>
    <t>Yağ Analizi (Tereyag)</t>
  </si>
  <si>
    <t>Yağ Analizi (Dondurma)</t>
  </si>
  <si>
    <t>Yağ Analizi (Yogurt)</t>
  </si>
  <si>
    <t>Kuru Madde Analizi</t>
  </si>
  <si>
    <t>Sülfat Analizi</t>
  </si>
  <si>
    <t xml:space="preserve">Sülfür Analizi </t>
  </si>
  <si>
    <t>Sertlik Analizi</t>
  </si>
  <si>
    <t xml:space="preserve">Uçucu Organik Bileşiklerin Analizi </t>
  </si>
  <si>
    <t>Uçucu Organik Bileşiklerin Analizi (ön işlem)</t>
  </si>
  <si>
    <t>Uçucu Organik Bileşiklerin Analizi (kütüphane taraması)</t>
  </si>
  <si>
    <t>Peroksit Analizi</t>
  </si>
  <si>
    <t>Selüloz Analizi</t>
  </si>
  <si>
    <t>% Kuru madde Analizi</t>
  </si>
  <si>
    <t>% Kül Analizi
HCL’de Çözünmeyen Kül Analizi
Suda Çözünen Kül Analizi
Asitte çözünmeyen Kül Analizi
Kül Alkalitesi Analizi
% Kuru Madde Analizi
Suda Çözünen Kuru Madde Analizi
Suda Çözünmeyen Kuru Madde Analizi
Protein 
Toplam Titrasyon Asitliği
Toplam Şeker Analizi
Toplam Yağ Analizi
Gluten Analizi
Brix
Alkol % Hacim
Polarimetre ile Optik Çevirme Analizi
Selüloz Analizi
HMF
HMF (Ön işlem)
Glukoz, Fruktoz, Sakkaroz,Maltoz
Glukoz, Fruktoz, Sakkaro, Maltoz (Ön işlem)
ICP/MS Element Analizi (1-10 element)
ICP/MS Element Analizi (10 elementten sonra her bir ilave element için)
ICP/MS Element Analizi (Ön işlem)
Mikrodalga yakma
Toplam Fenolik Madde İçeriği
Toplam Flavanoid Madde Içeriği Analizi
DPPH Serbest Radikal Temizleme Aktivitesi Analizi
ABTS Radikal Katyonu Süpürücü Etki Analizi
Toplam Antioksidan Madde Içeriği Analizi
FRAP toplam demir indirgeme antioksidan kapasitesi Analizi
Yağ asidi ve uçucu bileşen Analizi (GC-MS) Kalitatif analiz
Yağ asidi ve uçucu bileşen Analizi (GC-MS) Ön işlem
Yağ asidi ve uçucu bileşen Analizi (GC-MS) Kütüphane taraması</t>
  </si>
  <si>
    <t>Toplam Şeker Analizi
Toplam Yağ Analizi
Gluten Analizi
Brix
Alkol % Hacim
Polarimetre ile Optik Çevirme Analizi
Selüloz Analizi
HMF
HMF (Ön işlem)
Glukoz, Fruktoz, Sakkaroz,Maltoz
Glukoz, Fruktoz, Sakkaro, Maltoz (Ön işlem)
ICP/MS Element Analizi (1-10 element)
ICP/MS Element Analizi (10 elementten sonra her bir ilave element için)
ICP/MS Element Analizi (Ön işlem)</t>
  </si>
  <si>
    <t>Polarimetre ile Optik Çevirme Analizi</t>
  </si>
  <si>
    <t>Toplam Flavanoid Madde Içeriği Analizi</t>
  </si>
  <si>
    <t>DPPH Serbest Radikal Temizleme Aktivitesi Analizi</t>
  </si>
  <si>
    <t>ABTS Radikal Katyonu Süpürücü Etki Analizi</t>
  </si>
  <si>
    <t>Toplam Antioksidan Madde Içeriği Analizi</t>
  </si>
  <si>
    <t>FRAP toplam demir indirgeme antioksidan kapasitesi Analizi</t>
  </si>
  <si>
    <t>Yağ asidi ve uçucu bileşen Analizi (GC-MS) Kalitatif analiz</t>
  </si>
  <si>
    <t>Yağ asidi ve uçucu bileşen Analizi (GC-MS) Ön işlem</t>
  </si>
  <si>
    <t>Yağ asidi ve uçucu bileşen Analizi (GC-MS) Kütüphane taraması</t>
  </si>
  <si>
    <t>Diastaz Sayısı Analizi</t>
  </si>
  <si>
    <t>İnvertaz Aktivite Analizi</t>
  </si>
  <si>
    <t>Pirolin Analizi</t>
  </si>
  <si>
    <t>Naftalin Analizi</t>
  </si>
  <si>
    <t>Yağ Analizi (Peynir Turleri)</t>
  </si>
  <si>
    <t>Yağ Analizi (Sut tozu)</t>
  </si>
  <si>
    <t>Brix (Meyve-Sebze Ürünleri, Reçeller)</t>
  </si>
  <si>
    <t>Brix (Meyve-Sebze Suları)</t>
  </si>
  <si>
    <t>Glukoz, Fruktoz, Sakkaroz, Maltoz</t>
  </si>
  <si>
    <t>ICP/MS Element Analizi (Ön İşlem)</t>
  </si>
  <si>
    <t>Klorofil-a Analizi (Spektrofotometre)</t>
  </si>
  <si>
    <t>ICP/MS Element Analizi (10 elementten sonra her bir ilave element için, element başına)</t>
  </si>
  <si>
    <t>ICP/MS Element Analizi (1-10 elementten sonra her bir element başına, element başına)</t>
  </si>
  <si>
    <t>10 elementten sonra her bir ilave element için, element başına</t>
  </si>
  <si>
    <t>Spesifik Rotasyon Analizi</t>
  </si>
  <si>
    <t>Toplam Kcal. Hesaplama</t>
  </si>
  <si>
    <t>Toplam Koliform Sayımı</t>
  </si>
  <si>
    <r>
      <rPr>
        <i/>
        <sz val="10"/>
        <rFont val="Times New Roman"/>
        <family val="1"/>
        <charset val="162"/>
      </rPr>
      <t>Salmonella</t>
    </r>
    <r>
      <rPr>
        <sz val="10"/>
        <rFont val="Times New Roman"/>
        <family val="1"/>
        <charset val="162"/>
      </rPr>
      <t xml:space="preserve"> spp. Analizi</t>
    </r>
  </si>
  <si>
    <r>
      <rPr>
        <i/>
        <sz val="10"/>
        <rFont val="Times New Roman"/>
        <family val="1"/>
        <charset val="162"/>
      </rPr>
      <t>Salmonella</t>
    </r>
    <r>
      <rPr>
        <sz val="10"/>
        <rFont val="Times New Roman"/>
        <family val="1"/>
        <charset val="162"/>
      </rPr>
      <t xml:space="preserve"> spp. </t>
    </r>
    <r>
      <rPr>
        <sz val="10"/>
        <color rgb="FF000000"/>
        <rFont val="Times New Roman"/>
        <family val="1"/>
        <charset val="162"/>
      </rPr>
      <t>Aranması</t>
    </r>
  </si>
  <si>
    <r>
      <t xml:space="preserve">Koagülaz pozitif </t>
    </r>
    <r>
      <rPr>
        <i/>
        <sz val="10"/>
        <rFont val="Times New Roman"/>
        <family val="1"/>
        <charset val="162"/>
      </rPr>
      <t>Staphylococcus aureus</t>
    </r>
    <r>
      <rPr>
        <sz val="10"/>
        <rFont val="Times New Roman"/>
        <family val="1"/>
        <charset val="162"/>
      </rPr>
      <t xml:space="preserve"> Sayımı</t>
    </r>
  </si>
  <si>
    <t>Fekal Enterokokların Sayımı (Membran Filtrasyon)</t>
  </si>
  <si>
    <t>% Karbonhidrat Hesaplama</t>
  </si>
  <si>
    <t>Gluten Analizi (ELISA, Gliadin AOAC)</t>
  </si>
  <si>
    <t>950,00 ₺/Numune</t>
  </si>
  <si>
    <t xml:space="preserve">8.11. </t>
  </si>
  <si>
    <t xml:space="preserve">15.6. </t>
  </si>
  <si>
    <t xml:space="preserve">15.7. </t>
  </si>
  <si>
    <t xml:space="preserve">15.9. </t>
  </si>
  <si>
    <t xml:space="preserve">15.10. </t>
  </si>
  <si>
    <t xml:space="preserve">15.11. </t>
  </si>
  <si>
    <t xml:space="preserve">15.12. </t>
  </si>
  <si>
    <t xml:space="preserve">15.13. </t>
  </si>
  <si>
    <t xml:space="preserve">15.14. </t>
  </si>
  <si>
    <t xml:space="preserve">15.15. </t>
  </si>
  <si>
    <t xml:space="preserve">15.16. </t>
  </si>
  <si>
    <t xml:space="preserve">15.17. </t>
  </si>
  <si>
    <t xml:space="preserve">15.18. </t>
  </si>
  <si>
    <t xml:space="preserve">15.19. </t>
  </si>
  <si>
    <t xml:space="preserve">15.20. </t>
  </si>
  <si>
    <t xml:space="preserve">15.21. </t>
  </si>
  <si>
    <t xml:space="preserve">15.22. </t>
  </si>
  <si>
    <t xml:space="preserve">15.23. </t>
  </si>
  <si>
    <t>Nişasta Analizi</t>
  </si>
  <si>
    <t>ADL (Asit deterjan lignin) Analizi</t>
  </si>
  <si>
    <t>ADF (Asit deterjan lifi) Analizi</t>
  </si>
  <si>
    <t>NDF (Nötr deterjan lifi) Analizi</t>
  </si>
  <si>
    <t>340,00   ₺/Numune</t>
  </si>
  <si>
    <t>360,00   ₺/Numune</t>
  </si>
  <si>
    <t>170,00   ₺/Numune</t>
  </si>
  <si>
    <t>180,00   ₺/Numune</t>
  </si>
  <si>
    <t>425,00  ₺/Numune</t>
  </si>
  <si>
    <t>450,00   ₺/Numune</t>
  </si>
  <si>
    <t xml:space="preserve">15.24. </t>
  </si>
  <si>
    <t>600,00₺/mikroorganizma</t>
  </si>
  <si>
    <t>750,00 ₺/numune-bakteri</t>
  </si>
  <si>
    <t>100,00 ₺/işlem</t>
  </si>
  <si>
    <t>350,00 ₺/saat</t>
  </si>
  <si>
    <t>300,00 ₺/işlem</t>
  </si>
  <si>
    <t>350,00 ₺/gün</t>
  </si>
  <si>
    <t>450,00 ₺/gün</t>
  </si>
  <si>
    <t>450,00 ₺gün</t>
  </si>
  <si>
    <t>1.500,00 ₺/adet</t>
  </si>
  <si>
    <t>Yer Radarı (GPR) ve Monitörü</t>
  </si>
  <si>
    <t>105 ₺/metre</t>
  </si>
  <si>
    <t>124,00 ₺/metre</t>
  </si>
  <si>
    <t>116,6 ₺/metre</t>
  </si>
  <si>
    <t>1.35.</t>
  </si>
  <si>
    <t xml:space="preserve">1.36. </t>
  </si>
  <si>
    <t>pH ile Asitlik Analizi</t>
  </si>
  <si>
    <t>Titrasyon Asitlik Analizi</t>
  </si>
  <si>
    <t>Glukoz, Fruktoz, Sakkaroz, Maltoz (Ön işlem)</t>
  </si>
  <si>
    <t>Ham Selüloz Analizi</t>
  </si>
  <si>
    <t>180  ₺/saat</t>
  </si>
  <si>
    <t>170  ₺/saat</t>
  </si>
  <si>
    <t>200  ₺/saat</t>
  </si>
  <si>
    <t>360  ₺/saat</t>
  </si>
  <si>
    <t>340  ₺/saat</t>
  </si>
  <si>
    <t>MİKROBİYOLOJİK ANALİZLER**</t>
  </si>
  <si>
    <t>12.13.</t>
  </si>
  <si>
    <t>12.12.</t>
  </si>
  <si>
    <t>Adsorblanabilir Organik Bağlı Halojenlerin (AOX) Analizi</t>
  </si>
  <si>
    <t>1.400,00  ₺/Numune</t>
  </si>
  <si>
    <t>1.260,00  ₺/Numune</t>
  </si>
  <si>
    <t>1.190,00  ₺/Numune</t>
  </si>
  <si>
    <t>BTEX (Benzen, Toluen, Etil Benzen, Ksilen) Tayini -</t>
  </si>
  <si>
    <t>360,00 ₺/Numune</t>
  </si>
  <si>
    <t>340,00 ₺/Numune</t>
  </si>
  <si>
    <t>**Mikrobiyolojik analizler Pazartesi ve Salı günleri kabul edilecektir. Örnekler steril kaplarda 250 g ve/veya 250 ml. olacak şekilde getirilmelidir. Steril kap için iletişime geçilmelidir.</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</si>
</sst>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General\ &quot; ₺/Numune&quot;"/>
    <numFmt numFmtId="165" formatCode="General\ &quot; ₺/mikroorganizma&quot;"/>
    <numFmt numFmtId="166" formatCode="General\ &quot; ₺/numune-bakteri&quot;"/>
    <numFmt numFmtId="167" formatCode="General\ &quot;₺/saat&quot;"/>
    <numFmt numFmtId="168" formatCode="General\ &quot;₺/işlem&quot;"/>
    <numFmt numFmtId="169" formatCode="General\ &quot; ₺/saat&quot;"/>
    <numFmt numFmtId="170" formatCode="General\ &quot; ₺/işlem&quot;"/>
    <numFmt numFmtId="171" formatCode="General\ &quot; ₺/gün&quot;"/>
    <numFmt numFmtId="172" formatCode="General\ &quot; ₺/aylık&quot;"/>
    <numFmt numFmtId="173" formatCode="General\ &quot; ₺/litre&quot;"/>
    <numFmt numFmtId="174" formatCode="General\ &quot; ₺/adet&quot;"/>
    <numFmt numFmtId="175" formatCode="General\ &quot; ₺/metre&quot;"/>
    <numFmt numFmtId="176" formatCode="General\ &quot; ₺/m2&quot;"/>
    <numFmt numFmtId="177" formatCode="General\ &quot;₺/preparat&quot;"/>
    <numFmt numFmtId="178" formatCode="General\ &quot;₺/adet&quot;"/>
    <numFmt numFmtId="179" formatCode="&quot;₺&quot;#,##0.00"/>
  </numFmts>
  <fonts count="21" x14ac:knownFonts="1">
    <font>
      <sz val="10"/>
      <color rgb="FF000000"/>
      <name val="Times New Roman"/>
      <charset val="204"/>
    </font>
    <font>
      <b/>
      <sz val="11"/>
      <name val="Times New Roman"/>
      <family val="1"/>
      <charset val="162"/>
    </font>
    <font>
      <b/>
      <sz val="10"/>
      <color rgb="FF000000"/>
      <name val="Times New Roman"/>
      <family val="2"/>
    </font>
    <font>
      <b/>
      <sz val="10"/>
      <name val="Times New Roman"/>
      <family val="1"/>
      <charset val="162"/>
    </font>
    <font>
      <sz val="10"/>
      <name val="Times New Roman"/>
      <family val="1"/>
      <charset val="162"/>
    </font>
    <font>
      <b/>
      <sz val="11"/>
      <color rgb="FF000000"/>
      <name val="Times New Roman"/>
      <family val="2"/>
    </font>
    <font>
      <b/>
      <sz val="11"/>
      <name val="Times New Roman"/>
      <family val="1"/>
    </font>
    <font>
      <b/>
      <sz val="10"/>
      <name val="Times New Roman"/>
      <family val="1"/>
    </font>
    <font>
      <sz val="10"/>
      <name val="Times New Roman"/>
      <family val="1"/>
    </font>
    <font>
      <sz val="12"/>
      <color rgb="FF000000"/>
      <name val="Times New Roman"/>
      <family val="1"/>
      <charset val="162"/>
    </font>
    <font>
      <sz val="10"/>
      <color rgb="FF000000"/>
      <name val="Times New Roman"/>
      <family val="1"/>
      <charset val="162"/>
    </font>
    <font>
      <sz val="10"/>
      <name val="Times New Roman"/>
      <family val="1"/>
      <charset val="162"/>
    </font>
    <font>
      <b/>
      <sz val="10"/>
      <name val="Times New Roman"/>
      <family val="1"/>
      <charset val="162"/>
    </font>
    <font>
      <b/>
      <sz val="10"/>
      <color rgb="FF000000"/>
      <name val="Times New Roman"/>
      <family val="1"/>
      <charset val="162"/>
    </font>
    <font>
      <i/>
      <sz val="10"/>
      <color rgb="FF000000"/>
      <name val="Times New Roman"/>
      <family val="1"/>
      <charset val="162"/>
    </font>
    <font>
      <sz val="8"/>
      <name val="Times New Roman"/>
      <family val="1"/>
      <charset val="162"/>
    </font>
    <font>
      <b/>
      <vertAlign val="subscript"/>
      <sz val="10"/>
      <color rgb="FF000000"/>
      <name val="Times New Roman"/>
      <family val="1"/>
      <charset val="162"/>
    </font>
    <font>
      <vertAlign val="superscript"/>
      <sz val="10"/>
      <color rgb="FF000000"/>
      <name val="Times New Roman"/>
      <family val="1"/>
      <charset val="162"/>
    </font>
    <font>
      <i/>
      <sz val="10"/>
      <name val="Times New Roman"/>
      <family val="1"/>
      <charset val="162"/>
    </font>
    <font>
      <b/>
      <sz val="11"/>
      <color rgb="FF000000"/>
      <name val="Times New Roman"/>
      <family val="1"/>
      <charset val="162"/>
    </font>
    <font>
      <sz val="11"/>
      <color rgb="FF000000"/>
      <name val="Times New Roman"/>
      <family val="1"/>
      <charset val="162"/>
    </font>
  </fonts>
  <fills count="5">
    <fill>
      <patternFill patternType="none"/>
    </fill>
    <fill>
      <patternFill patternType="gray125"/>
    </fill>
    <fill>
      <patternFill patternType="solid">
        <fgColor rgb="FFBAEDF6"/>
      </patternFill>
    </fill>
    <fill>
      <patternFill patternType="solid">
        <fgColor rgb="FFBBEEF6"/>
        <bgColor indexed="64"/>
      </patternFill>
    </fill>
    <fill>
      <patternFill patternType="solid">
        <fgColor theme="0"/>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right style="medium">
        <color rgb="FF000000"/>
      </right>
      <top style="thin">
        <color indexed="64"/>
      </top>
      <bottom style="thin">
        <color indexed="64"/>
      </bottom>
      <diagonal/>
    </border>
    <border>
      <left/>
      <right style="medium">
        <color rgb="FF000000"/>
      </right>
      <top/>
      <bottom/>
      <diagonal/>
    </border>
    <border>
      <left/>
      <right style="medium">
        <color rgb="FF000000"/>
      </right>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24">
    <xf numFmtId="0" fontId="0" fillId="0" borderId="0" xfId="0" applyAlignment="1">
      <alignment horizontal="left" vertical="top"/>
    </xf>
    <xf numFmtId="0" fontId="1" fillId="0" borderId="1" xfId="0" applyFont="1" applyBorder="1" applyAlignment="1">
      <alignment horizontal="left" vertical="top" wrapText="1"/>
    </xf>
    <xf numFmtId="0" fontId="4" fillId="0" borderId="1" xfId="0" applyFont="1" applyBorder="1" applyAlignment="1">
      <alignment horizontal="left" vertical="top" wrapText="1"/>
    </xf>
    <xf numFmtId="0" fontId="11" fillId="0" borderId="1" xfId="0" applyFont="1" applyBorder="1" applyAlignment="1">
      <alignment horizontal="left" vertical="top" wrapText="1"/>
    </xf>
    <xf numFmtId="0" fontId="10" fillId="0" borderId="0" xfId="0" applyFont="1" applyAlignment="1">
      <alignment horizontal="left" vertical="top"/>
    </xf>
    <xf numFmtId="0" fontId="2" fillId="2" borderId="1" xfId="0" applyNumberFormat="1" applyFont="1" applyFill="1" applyBorder="1" applyAlignment="1">
      <alignment horizontal="right" vertical="top" shrinkToFit="1"/>
    </xf>
    <xf numFmtId="0" fontId="3" fillId="0" borderId="1" xfId="0" applyNumberFormat="1" applyFont="1" applyBorder="1" applyAlignment="1">
      <alignment horizontal="right" vertical="top" wrapText="1"/>
    </xf>
    <xf numFmtId="0" fontId="12" fillId="0" borderId="1" xfId="0" applyNumberFormat="1" applyFont="1" applyBorder="1" applyAlignment="1">
      <alignment horizontal="right" vertical="top" wrapText="1"/>
    </xf>
    <xf numFmtId="0" fontId="5" fillId="2" borderId="1" xfId="0" applyNumberFormat="1" applyFont="1" applyFill="1" applyBorder="1" applyAlignment="1">
      <alignment horizontal="right" vertical="top" shrinkToFit="1"/>
    </xf>
    <xf numFmtId="0" fontId="0" fillId="0" borderId="0" xfId="0" applyNumberFormat="1" applyAlignment="1">
      <alignment horizontal="left" vertical="top"/>
    </xf>
    <xf numFmtId="0" fontId="10" fillId="0" borderId="7" xfId="0" applyFont="1" applyBorder="1" applyAlignment="1">
      <alignment horizontal="left" vertical="top"/>
    </xf>
    <xf numFmtId="0" fontId="11" fillId="0" borderId="1" xfId="0" applyFont="1" applyBorder="1" applyAlignment="1">
      <alignment horizontal="right" vertical="top" wrapText="1"/>
    </xf>
    <xf numFmtId="0" fontId="12" fillId="0" borderId="2" xfId="0" applyNumberFormat="1" applyFont="1" applyBorder="1" applyAlignment="1">
      <alignment horizontal="righ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7" fillId="0" borderId="1" xfId="0" applyNumberFormat="1" applyFont="1" applyBorder="1" applyAlignment="1">
      <alignment horizontal="right" vertical="top" wrapText="1"/>
    </xf>
    <xf numFmtId="0" fontId="13" fillId="2" borderId="1" xfId="0" applyNumberFormat="1" applyFont="1" applyFill="1" applyBorder="1" applyAlignment="1">
      <alignment horizontal="left" vertical="top" shrinkToFit="1"/>
    </xf>
    <xf numFmtId="164" fontId="1" fillId="0" borderId="1" xfId="0" applyNumberFormat="1" applyFont="1" applyBorder="1" applyAlignment="1">
      <alignment horizontal="left" vertical="top" wrapText="1" indent="5"/>
    </xf>
    <xf numFmtId="164" fontId="8" fillId="0" borderId="1" xfId="0" applyNumberFormat="1" applyFont="1" applyBorder="1" applyAlignment="1">
      <alignment horizontal="right" vertical="top" wrapText="1"/>
    </xf>
    <xf numFmtId="164" fontId="4" fillId="0" borderId="1" xfId="0" applyNumberFormat="1" applyFont="1" applyBorder="1" applyAlignment="1">
      <alignment horizontal="right" vertical="top" wrapText="1"/>
    </xf>
    <xf numFmtId="164" fontId="0" fillId="0" borderId="0" xfId="0" applyNumberFormat="1" applyAlignment="1">
      <alignment horizontal="left" vertical="top"/>
    </xf>
    <xf numFmtId="164" fontId="1" fillId="0" borderId="1" xfId="0" applyNumberFormat="1" applyFont="1" applyBorder="1" applyAlignment="1">
      <alignment horizontal="left" vertical="top" wrapText="1" indent="4"/>
    </xf>
    <xf numFmtId="164" fontId="4" fillId="0" borderId="2" xfId="0" applyNumberFormat="1" applyFont="1" applyBorder="1" applyAlignment="1">
      <alignment horizontal="right" vertical="top" wrapText="1"/>
    </xf>
    <xf numFmtId="165" fontId="8" fillId="0" borderId="1" xfId="0" applyNumberFormat="1" applyFont="1" applyBorder="1" applyAlignment="1">
      <alignment horizontal="right" vertical="top" wrapText="1"/>
    </xf>
    <xf numFmtId="165" fontId="4" fillId="0" borderId="2" xfId="0" applyNumberFormat="1" applyFont="1" applyBorder="1" applyAlignment="1">
      <alignment horizontal="right" vertical="top" wrapText="1"/>
    </xf>
    <xf numFmtId="166" fontId="8" fillId="0" borderId="1" xfId="0" applyNumberFormat="1" applyFont="1" applyBorder="1" applyAlignment="1">
      <alignment horizontal="right" vertical="top" wrapText="1"/>
    </xf>
    <xf numFmtId="166" fontId="4" fillId="0" borderId="2" xfId="0" applyNumberFormat="1" applyFont="1" applyBorder="1" applyAlignment="1">
      <alignment horizontal="right" vertical="top" wrapText="1"/>
    </xf>
    <xf numFmtId="167" fontId="10" fillId="2" borderId="1" xfId="0" applyNumberFormat="1" applyFont="1" applyFill="1" applyBorder="1" applyAlignment="1">
      <alignment horizontal="right" vertical="top" shrinkToFit="1"/>
    </xf>
    <xf numFmtId="168" fontId="10" fillId="2" borderId="1" xfId="0" applyNumberFormat="1" applyFont="1" applyFill="1" applyBorder="1" applyAlignment="1">
      <alignment horizontal="right" vertical="top" shrinkToFit="1"/>
    </xf>
    <xf numFmtId="169" fontId="10" fillId="2" borderId="1" xfId="0" applyNumberFormat="1" applyFont="1" applyFill="1" applyBorder="1" applyAlignment="1">
      <alignment horizontal="right" vertical="top" shrinkToFit="1"/>
    </xf>
    <xf numFmtId="170" fontId="10" fillId="2" borderId="1" xfId="0" applyNumberFormat="1" applyFont="1" applyFill="1" applyBorder="1" applyAlignment="1">
      <alignment horizontal="right" vertical="top" shrinkToFit="1"/>
    </xf>
    <xf numFmtId="171" fontId="10" fillId="2" borderId="1" xfId="0" applyNumberFormat="1" applyFont="1" applyFill="1" applyBorder="1" applyAlignment="1">
      <alignment horizontal="right" vertical="top" shrinkToFit="1"/>
    </xf>
    <xf numFmtId="172" fontId="10" fillId="2" borderId="1" xfId="0" applyNumberFormat="1" applyFont="1" applyFill="1" applyBorder="1" applyAlignment="1">
      <alignment horizontal="right" vertical="top" shrinkToFit="1"/>
    </xf>
    <xf numFmtId="173" fontId="10" fillId="2" borderId="1" xfId="0" applyNumberFormat="1" applyFont="1" applyFill="1" applyBorder="1" applyAlignment="1">
      <alignment horizontal="right" vertical="top" shrinkToFit="1"/>
    </xf>
    <xf numFmtId="164" fontId="10" fillId="2" borderId="1" xfId="0" applyNumberFormat="1" applyFont="1" applyFill="1" applyBorder="1" applyAlignment="1">
      <alignment horizontal="right" vertical="top" shrinkToFit="1"/>
    </xf>
    <xf numFmtId="174" fontId="10" fillId="2" borderId="1" xfId="0" applyNumberFormat="1" applyFont="1" applyFill="1" applyBorder="1" applyAlignment="1">
      <alignment horizontal="right" vertical="top" shrinkToFit="1"/>
    </xf>
    <xf numFmtId="175" fontId="10" fillId="2" borderId="1" xfId="0" applyNumberFormat="1" applyFont="1" applyFill="1" applyBorder="1" applyAlignment="1">
      <alignment horizontal="right" vertical="top" shrinkToFit="1"/>
    </xf>
    <xf numFmtId="176" fontId="10" fillId="2" borderId="1" xfId="0" applyNumberFormat="1" applyFont="1" applyFill="1" applyBorder="1" applyAlignment="1">
      <alignment horizontal="right" vertical="top" shrinkToFit="1"/>
    </xf>
    <xf numFmtId="177" fontId="8" fillId="0" borderId="1" xfId="0" applyNumberFormat="1" applyFont="1" applyBorder="1" applyAlignment="1">
      <alignment horizontal="right" vertical="top" wrapText="1"/>
    </xf>
    <xf numFmtId="177" fontId="4" fillId="0" borderId="2" xfId="0" applyNumberFormat="1" applyFont="1" applyBorder="1" applyAlignment="1">
      <alignment horizontal="right" vertical="top" wrapText="1"/>
    </xf>
    <xf numFmtId="177" fontId="11" fillId="0" borderId="1" xfId="0" applyNumberFormat="1" applyFont="1" applyBorder="1" applyAlignment="1">
      <alignment horizontal="right" vertical="top" wrapText="1"/>
    </xf>
    <xf numFmtId="0" fontId="2" fillId="2" borderId="1" xfId="0" applyNumberFormat="1" applyFont="1" applyFill="1" applyBorder="1" applyAlignment="1">
      <alignment horizontal="left" vertical="top" shrinkToFit="1"/>
    </xf>
    <xf numFmtId="0" fontId="13" fillId="2" borderId="1" xfId="0" applyNumberFormat="1" applyFont="1" applyFill="1" applyBorder="1" applyAlignment="1">
      <alignment horizontal="left" vertical="top" wrapText="1" shrinkToFit="1"/>
    </xf>
    <xf numFmtId="0" fontId="19" fillId="3" borderId="7" xfId="0" applyFont="1" applyFill="1" applyBorder="1" applyAlignment="1">
      <alignment horizontal="right" vertical="center" wrapText="1"/>
    </xf>
    <xf numFmtId="0" fontId="7" fillId="4" borderId="1" xfId="0" applyNumberFormat="1" applyFont="1" applyFill="1" applyBorder="1" applyAlignment="1">
      <alignment horizontal="right" vertical="top" wrapText="1"/>
    </xf>
    <xf numFmtId="0" fontId="11" fillId="4" borderId="1" xfId="0" applyFont="1" applyFill="1" applyBorder="1" applyAlignment="1">
      <alignment horizontal="left" vertical="top" wrapText="1"/>
    </xf>
    <xf numFmtId="164" fontId="8" fillId="4" borderId="1" xfId="0" applyNumberFormat="1" applyFont="1" applyFill="1" applyBorder="1" applyAlignment="1">
      <alignment horizontal="right" vertical="top" wrapText="1"/>
    </xf>
    <xf numFmtId="0" fontId="0" fillId="4" borderId="0" xfId="0" applyFill="1" applyAlignment="1">
      <alignment horizontal="left" vertical="top"/>
    </xf>
    <xf numFmtId="0" fontId="11" fillId="4" borderId="15" xfId="0" applyFont="1" applyFill="1" applyBorder="1" applyAlignment="1">
      <alignment horizontal="right" vertical="top" wrapText="1"/>
    </xf>
    <xf numFmtId="0" fontId="10" fillId="3" borderId="18" xfId="0" applyFont="1" applyFill="1" applyBorder="1" applyAlignment="1">
      <alignment horizontal="right" vertical="center" wrapText="1"/>
    </xf>
    <xf numFmtId="167" fontId="10" fillId="2" borderId="17" xfId="0" applyNumberFormat="1" applyFont="1" applyFill="1" applyBorder="1" applyAlignment="1">
      <alignment horizontal="right" vertical="top" shrinkToFit="1"/>
    </xf>
    <xf numFmtId="168" fontId="10" fillId="2" borderId="17" xfId="0" applyNumberFormat="1" applyFont="1" applyFill="1" applyBorder="1" applyAlignment="1">
      <alignment horizontal="right" vertical="top" shrinkToFit="1"/>
    </xf>
    <xf numFmtId="169" fontId="10" fillId="2" borderId="17" xfId="0" applyNumberFormat="1" applyFont="1" applyFill="1" applyBorder="1" applyAlignment="1">
      <alignment horizontal="right" vertical="top" shrinkToFit="1"/>
    </xf>
    <xf numFmtId="170" fontId="10" fillId="2" borderId="17" xfId="0" applyNumberFormat="1" applyFont="1" applyFill="1" applyBorder="1" applyAlignment="1">
      <alignment horizontal="right" vertical="top" shrinkToFit="1"/>
    </xf>
    <xf numFmtId="171" fontId="10" fillId="2" borderId="17" xfId="0" applyNumberFormat="1" applyFont="1" applyFill="1" applyBorder="1" applyAlignment="1">
      <alignment horizontal="right" vertical="top" shrinkToFit="1"/>
    </xf>
    <xf numFmtId="172" fontId="10" fillId="2" borderId="17" xfId="0" applyNumberFormat="1" applyFont="1" applyFill="1" applyBorder="1" applyAlignment="1">
      <alignment horizontal="right" vertical="top" shrinkToFit="1"/>
    </xf>
    <xf numFmtId="173" fontId="10" fillId="2" borderId="17" xfId="0" applyNumberFormat="1" applyFont="1" applyFill="1" applyBorder="1" applyAlignment="1">
      <alignment horizontal="right" vertical="top" shrinkToFit="1"/>
    </xf>
    <xf numFmtId="164" fontId="10" fillId="2" borderId="17" xfId="0" applyNumberFormat="1" applyFont="1" applyFill="1" applyBorder="1" applyAlignment="1">
      <alignment horizontal="right" vertical="top" shrinkToFit="1"/>
    </xf>
    <xf numFmtId="171" fontId="10" fillId="2" borderId="2" xfId="0" applyNumberFormat="1" applyFont="1" applyFill="1" applyBorder="1" applyAlignment="1">
      <alignment horizontal="right" vertical="top" shrinkToFit="1"/>
    </xf>
    <xf numFmtId="0" fontId="10" fillId="3" borderId="19" xfId="0" applyFont="1" applyFill="1" applyBorder="1" applyAlignment="1">
      <alignment horizontal="right" vertical="center" wrapText="1"/>
    </xf>
    <xf numFmtId="0" fontId="10" fillId="3" borderId="16" xfId="0" applyFont="1" applyFill="1" applyBorder="1" applyAlignment="1">
      <alignment horizontal="right" vertical="center" wrapText="1"/>
    </xf>
    <xf numFmtId="174" fontId="10" fillId="2" borderId="17" xfId="0" applyNumberFormat="1" applyFont="1" applyFill="1" applyBorder="1" applyAlignment="1">
      <alignment horizontal="right" vertical="top" shrinkToFit="1"/>
    </xf>
    <xf numFmtId="175" fontId="10" fillId="2" borderId="17" xfId="0" applyNumberFormat="1" applyFont="1" applyFill="1" applyBorder="1" applyAlignment="1">
      <alignment horizontal="right" vertical="top" shrinkToFit="1"/>
    </xf>
    <xf numFmtId="0" fontId="10" fillId="3" borderId="20" xfId="0" applyFont="1" applyFill="1" applyBorder="1" applyAlignment="1">
      <alignment horizontal="right" vertical="center" wrapText="1"/>
    </xf>
    <xf numFmtId="176" fontId="10" fillId="2" borderId="17" xfId="0" applyNumberFormat="1" applyFont="1" applyFill="1" applyBorder="1" applyAlignment="1">
      <alignment horizontal="right" vertical="top" shrinkToFit="1"/>
    </xf>
    <xf numFmtId="175" fontId="10" fillId="2" borderId="15" xfId="0" applyNumberFormat="1" applyFont="1" applyFill="1" applyBorder="1" applyAlignment="1">
      <alignment horizontal="right" vertical="top" shrinkToFit="1"/>
    </xf>
    <xf numFmtId="0" fontId="10" fillId="3" borderId="21" xfId="0" applyFont="1" applyFill="1" applyBorder="1" applyAlignment="1">
      <alignment horizontal="right" vertical="center" wrapText="1"/>
    </xf>
    <xf numFmtId="0" fontId="10" fillId="3" borderId="22" xfId="0" applyFont="1" applyFill="1" applyBorder="1" applyAlignment="1">
      <alignment horizontal="right" vertical="center" wrapText="1"/>
    </xf>
    <xf numFmtId="0" fontId="10" fillId="3" borderId="23" xfId="0" applyFont="1" applyFill="1" applyBorder="1" applyAlignment="1">
      <alignment horizontal="right" vertical="center" wrapText="1"/>
    </xf>
    <xf numFmtId="0" fontId="10" fillId="3" borderId="7" xfId="0" applyFont="1" applyFill="1" applyBorder="1" applyAlignment="1">
      <alignment horizontal="right" vertical="center" wrapText="1"/>
    </xf>
    <xf numFmtId="0" fontId="10" fillId="3" borderId="24" xfId="0" applyFont="1" applyFill="1" applyBorder="1" applyAlignment="1">
      <alignment horizontal="right" vertical="center" wrapText="1"/>
    </xf>
    <xf numFmtId="178" fontId="10" fillId="2" borderId="1" xfId="0" applyNumberFormat="1" applyFont="1" applyFill="1" applyBorder="1" applyAlignment="1">
      <alignment horizontal="right" vertical="top" shrinkToFit="1"/>
    </xf>
    <xf numFmtId="178" fontId="10" fillId="2" borderId="17" xfId="0" applyNumberFormat="1" applyFont="1" applyFill="1" applyBorder="1" applyAlignment="1">
      <alignment horizontal="right" vertical="top" shrinkToFit="1"/>
    </xf>
    <xf numFmtId="2" fontId="7" fillId="0" borderId="1" xfId="0" applyNumberFormat="1" applyFont="1" applyBorder="1" applyAlignment="1">
      <alignment horizontal="right" vertical="top" wrapText="1"/>
    </xf>
    <xf numFmtId="0" fontId="12" fillId="4" borderId="1" xfId="0" applyNumberFormat="1" applyFont="1" applyFill="1" applyBorder="1" applyAlignment="1">
      <alignment horizontal="right" vertical="top" wrapText="1"/>
    </xf>
    <xf numFmtId="0" fontId="11" fillId="4" borderId="2" xfId="0" applyFont="1" applyFill="1" applyBorder="1" applyAlignment="1">
      <alignment horizontal="left" vertical="top" wrapText="1"/>
    </xf>
    <xf numFmtId="164" fontId="4" fillId="4" borderId="2" xfId="0" applyNumberFormat="1" applyFont="1" applyFill="1" applyBorder="1" applyAlignment="1">
      <alignment horizontal="right" vertical="top" wrapText="1"/>
    </xf>
    <xf numFmtId="0" fontId="11" fillId="4" borderId="9" xfId="0" applyFont="1" applyFill="1" applyBorder="1" applyAlignment="1">
      <alignment horizontal="right" vertical="top" wrapText="1"/>
    </xf>
    <xf numFmtId="2" fontId="7" fillId="4" borderId="1" xfId="0" applyNumberFormat="1" applyFont="1" applyFill="1" applyBorder="1" applyAlignment="1">
      <alignment horizontal="right" vertical="top" wrapText="1"/>
    </xf>
    <xf numFmtId="0" fontId="11" fillId="4" borderId="1" xfId="0" applyFont="1" applyFill="1" applyBorder="1" applyAlignment="1">
      <alignment horizontal="right" vertical="top" wrapText="1"/>
    </xf>
    <xf numFmtId="177" fontId="4" fillId="0" borderId="1" xfId="0" applyNumberFormat="1" applyFont="1" applyBorder="1" applyAlignment="1">
      <alignment horizontal="right" vertical="top" wrapText="1"/>
    </xf>
    <xf numFmtId="0" fontId="4" fillId="0" borderId="1" xfId="0" applyFont="1" applyBorder="1" applyAlignment="1">
      <alignment horizontal="right" vertical="top" wrapText="1"/>
    </xf>
    <xf numFmtId="0" fontId="0" fillId="0" borderId="0" xfId="0" applyFill="1" applyAlignment="1">
      <alignment horizontal="left" vertical="top"/>
    </xf>
    <xf numFmtId="0" fontId="4" fillId="4" borderId="1" xfId="0" applyFont="1" applyFill="1" applyBorder="1" applyAlignment="1">
      <alignment horizontal="left" vertical="top" wrapText="1"/>
    </xf>
    <xf numFmtId="179" fontId="8" fillId="4" borderId="1" xfId="0" applyNumberFormat="1" applyFont="1" applyFill="1" applyBorder="1" applyAlignment="1">
      <alignment horizontal="right" vertical="top" wrapText="1"/>
    </xf>
    <xf numFmtId="4"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2" fillId="4" borderId="1" xfId="0" applyNumberFormat="1" applyFont="1" applyFill="1" applyBorder="1" applyAlignment="1">
      <alignment horizontal="right" vertical="top" shrinkToFit="1"/>
    </xf>
    <xf numFmtId="0" fontId="13" fillId="4" borderId="1" xfId="0" applyNumberFormat="1" applyFont="1" applyFill="1" applyBorder="1" applyAlignment="1">
      <alignment horizontal="left" vertical="top" shrinkToFit="1"/>
    </xf>
    <xf numFmtId="171" fontId="10" fillId="4" borderId="1" xfId="0" applyNumberFormat="1" applyFont="1" applyFill="1" applyBorder="1" applyAlignment="1">
      <alignment horizontal="right" vertical="top" shrinkToFit="1"/>
    </xf>
    <xf numFmtId="171" fontId="10" fillId="4" borderId="2" xfId="0" applyNumberFormat="1" applyFont="1" applyFill="1" applyBorder="1" applyAlignment="1">
      <alignment horizontal="right" vertical="top" shrinkToFit="1"/>
    </xf>
    <xf numFmtId="0" fontId="10" fillId="4" borderId="7" xfId="0" applyFont="1" applyFill="1" applyBorder="1" applyAlignment="1">
      <alignment horizontal="right" vertical="center" wrapText="1"/>
    </xf>
    <xf numFmtId="0" fontId="7"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6"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11" xfId="0" applyFont="1" applyFill="1" applyBorder="1" applyAlignment="1">
      <alignment horizontal="left" vertical="top" wrapText="1"/>
    </xf>
    <xf numFmtId="0" fontId="6" fillId="0" borderId="2" xfId="0" applyFont="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1" fillId="0" borderId="5" xfId="0" applyNumberFormat="1" applyFont="1" applyBorder="1" applyAlignment="1">
      <alignment horizontal="left" vertical="top" wrapText="1"/>
    </xf>
    <xf numFmtId="0" fontId="1" fillId="0" borderId="6" xfId="0" applyNumberFormat="1" applyFont="1" applyBorder="1" applyAlignment="1">
      <alignment horizontal="left" vertical="top" wrapText="1"/>
    </xf>
    <xf numFmtId="0" fontId="1" fillId="0" borderId="5" xfId="0" applyFont="1" applyBorder="1" applyAlignment="1">
      <alignment horizontal="left" vertical="top" wrapText="1" indent="8"/>
    </xf>
    <xf numFmtId="0" fontId="1" fillId="0" borderId="6" xfId="0" applyFont="1" applyBorder="1" applyAlignment="1">
      <alignment horizontal="left" vertical="top" wrapText="1" indent="8"/>
    </xf>
    <xf numFmtId="0" fontId="1" fillId="0" borderId="2" xfId="0" applyFont="1" applyBorder="1" applyAlignment="1">
      <alignment horizontal="left" vertical="top" wrapText="1" indent="13"/>
    </xf>
    <xf numFmtId="0" fontId="1" fillId="0" borderId="3" xfId="0" applyFont="1" applyBorder="1" applyAlignment="1">
      <alignment horizontal="left" vertical="top" wrapText="1" indent="13"/>
    </xf>
    <xf numFmtId="0" fontId="1" fillId="0" borderId="4" xfId="0" applyFont="1" applyBorder="1" applyAlignment="1">
      <alignment horizontal="left" vertical="top" wrapText="1" indent="13"/>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19" fillId="0" borderId="7"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9" fillId="0" borderId="7" xfId="0" applyFont="1" applyFill="1" applyBorder="1" applyAlignment="1">
      <alignment vertical="center" wrapText="1"/>
    </xf>
    <xf numFmtId="0" fontId="19" fillId="3" borderId="7" xfId="0" applyFont="1" applyFill="1" applyBorder="1" applyAlignment="1">
      <alignment horizontal="left" vertical="center" wrapText="1"/>
    </xf>
    <xf numFmtId="0" fontId="19" fillId="3" borderId="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9" fillId="0" borderId="12"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9" fillId="0" borderId="14"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9"/>
  <sheetViews>
    <sheetView tabSelected="1" zoomScale="101" zoomScaleNormal="100" workbookViewId="0">
      <selection activeCell="I414" sqref="I414"/>
    </sheetView>
  </sheetViews>
  <sheetFormatPr defaultColWidth="9" defaultRowHeight="12.75" x14ac:dyDescent="0.2"/>
  <cols>
    <col min="1" max="1" width="8.1640625" style="9" customWidth="1"/>
    <col min="2" max="2" width="56.5" customWidth="1"/>
    <col min="3" max="4" width="24.1640625" style="21" customWidth="1"/>
    <col min="5" max="5" width="28.6640625" customWidth="1"/>
  </cols>
  <sheetData>
    <row r="1" spans="1:5" ht="65.849999999999994" customHeight="1" x14ac:dyDescent="0.2">
      <c r="A1" s="102" t="s">
        <v>13</v>
      </c>
      <c r="B1" s="103"/>
      <c r="C1" s="103"/>
      <c r="D1" s="103"/>
      <c r="E1" s="104"/>
    </row>
    <row r="2" spans="1:5" ht="15.75" customHeight="1" x14ac:dyDescent="0.2">
      <c r="A2" s="105" t="s">
        <v>0</v>
      </c>
      <c r="B2" s="107" t="s">
        <v>1</v>
      </c>
      <c r="C2" s="109" t="s">
        <v>2</v>
      </c>
      <c r="D2" s="110"/>
      <c r="E2" s="111"/>
    </row>
    <row r="3" spans="1:5" ht="44.1" customHeight="1" x14ac:dyDescent="0.2">
      <c r="A3" s="106"/>
      <c r="B3" s="108"/>
      <c r="C3" s="18" t="s">
        <v>3</v>
      </c>
      <c r="D3" s="22" t="s">
        <v>4</v>
      </c>
      <c r="E3" s="1" t="s">
        <v>5</v>
      </c>
    </row>
    <row r="4" spans="1:5" ht="15.6" customHeight="1" x14ac:dyDescent="0.2">
      <c r="A4" s="5" t="s">
        <v>15</v>
      </c>
      <c r="B4" s="93" t="s">
        <v>14</v>
      </c>
      <c r="C4" s="94"/>
      <c r="D4" s="94"/>
      <c r="E4" s="112"/>
    </row>
    <row r="5" spans="1:5" ht="15.6" customHeight="1" x14ac:dyDescent="0.2">
      <c r="A5" s="6" t="s">
        <v>6</v>
      </c>
      <c r="B5" s="3" t="s">
        <v>731</v>
      </c>
      <c r="C5" s="19">
        <f>200-(200*0.15)</f>
        <v>170</v>
      </c>
      <c r="D5" s="23">
        <f>200-(200*0.1)</f>
        <v>180</v>
      </c>
      <c r="E5" s="11" t="s">
        <v>61</v>
      </c>
    </row>
    <row r="6" spans="1:5" ht="14.85" customHeight="1" x14ac:dyDescent="0.2">
      <c r="A6" s="6" t="s">
        <v>7</v>
      </c>
      <c r="B6" s="4" t="s">
        <v>236</v>
      </c>
      <c r="C6" s="19">
        <f t="shared" ref="C6:C38" si="0">200-(200*0.15)</f>
        <v>170</v>
      </c>
      <c r="D6" s="23">
        <f t="shared" ref="D6:D38" si="1">200-(200*0.1)</f>
        <v>180</v>
      </c>
      <c r="E6" s="11" t="s">
        <v>61</v>
      </c>
    </row>
    <row r="7" spans="1:5" ht="14.85" customHeight="1" x14ac:dyDescent="0.2">
      <c r="A7" s="6" t="s">
        <v>8</v>
      </c>
      <c r="B7" s="4" t="s">
        <v>16</v>
      </c>
      <c r="C7" s="19" t="s">
        <v>617</v>
      </c>
      <c r="D7" s="23" t="s">
        <v>618</v>
      </c>
      <c r="E7" s="11" t="s">
        <v>61</v>
      </c>
    </row>
    <row r="8" spans="1:5" ht="14.85" customHeight="1" x14ac:dyDescent="0.2">
      <c r="A8" s="6" t="s">
        <v>9</v>
      </c>
      <c r="B8" s="3" t="s">
        <v>19</v>
      </c>
      <c r="C8" s="19" t="s">
        <v>617</v>
      </c>
      <c r="D8" s="23" t="s">
        <v>618</v>
      </c>
      <c r="E8" s="11" t="s">
        <v>61</v>
      </c>
    </row>
    <row r="9" spans="1:5" ht="14.85" customHeight="1" x14ac:dyDescent="0.2">
      <c r="A9" s="6" t="s">
        <v>10</v>
      </c>
      <c r="B9" s="3" t="s">
        <v>20</v>
      </c>
      <c r="C9" s="19" t="s">
        <v>617</v>
      </c>
      <c r="D9" s="23" t="s">
        <v>618</v>
      </c>
      <c r="E9" s="11" t="s">
        <v>61</v>
      </c>
    </row>
    <row r="10" spans="1:5" ht="14.85" customHeight="1" x14ac:dyDescent="0.2">
      <c r="A10" s="7" t="s">
        <v>17</v>
      </c>
      <c r="B10" s="3" t="s">
        <v>21</v>
      </c>
      <c r="C10" s="19" t="s">
        <v>617</v>
      </c>
      <c r="D10" s="23" t="s">
        <v>618</v>
      </c>
      <c r="E10" s="11" t="s">
        <v>61</v>
      </c>
    </row>
    <row r="11" spans="1:5" ht="14.85" customHeight="1" x14ac:dyDescent="0.2">
      <c r="A11" s="7" t="s">
        <v>18</v>
      </c>
      <c r="B11" s="3" t="s">
        <v>22</v>
      </c>
      <c r="C11" s="19" t="s">
        <v>617</v>
      </c>
      <c r="D11" s="23" t="s">
        <v>618</v>
      </c>
      <c r="E11" s="11" t="s">
        <v>61</v>
      </c>
    </row>
    <row r="12" spans="1:5" ht="14.85" customHeight="1" x14ac:dyDescent="0.2">
      <c r="A12" s="7" t="s">
        <v>34</v>
      </c>
      <c r="B12" s="3" t="s">
        <v>23</v>
      </c>
      <c r="C12" s="19" t="s">
        <v>617</v>
      </c>
      <c r="D12" s="23" t="s">
        <v>618</v>
      </c>
      <c r="E12" s="11" t="s">
        <v>61</v>
      </c>
    </row>
    <row r="13" spans="1:5" ht="14.85" customHeight="1" x14ac:dyDescent="0.2">
      <c r="A13" s="7" t="s">
        <v>35</v>
      </c>
      <c r="B13" s="3" t="s">
        <v>98</v>
      </c>
      <c r="C13" s="19" t="s">
        <v>619</v>
      </c>
      <c r="D13" s="23" t="s">
        <v>620</v>
      </c>
      <c r="E13" s="11" t="s">
        <v>68</v>
      </c>
    </row>
    <row r="14" spans="1:5" ht="14.85" customHeight="1" x14ac:dyDescent="0.2">
      <c r="A14" s="7" t="s">
        <v>36</v>
      </c>
      <c r="B14" s="3" t="s">
        <v>24</v>
      </c>
      <c r="C14" s="19" t="s">
        <v>617</v>
      </c>
      <c r="D14" s="23">
        <f t="shared" si="1"/>
        <v>180</v>
      </c>
      <c r="E14" s="11" t="s">
        <v>61</v>
      </c>
    </row>
    <row r="15" spans="1:5" ht="14.85" customHeight="1" x14ac:dyDescent="0.2">
      <c r="A15" s="7" t="s">
        <v>37</v>
      </c>
      <c r="B15" s="3" t="s">
        <v>732</v>
      </c>
      <c r="C15" s="19" t="s">
        <v>621</v>
      </c>
      <c r="D15" s="23">
        <f>400-(400*0.1)</f>
        <v>360</v>
      </c>
      <c r="E15" s="11" t="s">
        <v>67</v>
      </c>
    </row>
    <row r="16" spans="1:5" ht="14.85" customHeight="1" x14ac:dyDescent="0.2">
      <c r="A16" s="7" t="s">
        <v>38</v>
      </c>
      <c r="B16" s="3" t="s">
        <v>25</v>
      </c>
      <c r="C16" s="19" t="s">
        <v>621</v>
      </c>
      <c r="D16" s="23">
        <f>400-(400*0.1)</f>
        <v>360</v>
      </c>
      <c r="E16" s="11" t="s">
        <v>67</v>
      </c>
    </row>
    <row r="17" spans="1:5" ht="14.1" customHeight="1" x14ac:dyDescent="0.2">
      <c r="A17" s="7" t="s">
        <v>39</v>
      </c>
      <c r="B17" s="3" t="s">
        <v>252</v>
      </c>
      <c r="C17" s="19" t="s">
        <v>617</v>
      </c>
      <c r="D17" s="23">
        <f t="shared" si="1"/>
        <v>180</v>
      </c>
      <c r="E17" s="11" t="s">
        <v>61</v>
      </c>
    </row>
    <row r="18" spans="1:5" ht="14.1" customHeight="1" x14ac:dyDescent="0.2">
      <c r="A18" s="7" t="s">
        <v>40</v>
      </c>
      <c r="B18" s="3" t="s">
        <v>810</v>
      </c>
      <c r="C18" s="19">
        <f>80-(80*0.15)</f>
        <v>68</v>
      </c>
      <c r="D18" s="23">
        <f>80-(80*0.1)</f>
        <v>72</v>
      </c>
      <c r="E18" s="11" t="s">
        <v>633</v>
      </c>
    </row>
    <row r="19" spans="1:5" ht="14.85" customHeight="1" x14ac:dyDescent="0.2">
      <c r="A19" s="7" t="s">
        <v>41</v>
      </c>
      <c r="B19" s="3" t="s">
        <v>26</v>
      </c>
      <c r="C19" s="19" t="s">
        <v>617</v>
      </c>
      <c r="D19" s="23">
        <f t="shared" si="1"/>
        <v>180</v>
      </c>
      <c r="E19" s="11" t="s">
        <v>61</v>
      </c>
    </row>
    <row r="20" spans="1:5" ht="14.85" customHeight="1" x14ac:dyDescent="0.2">
      <c r="A20" s="7" t="s">
        <v>42</v>
      </c>
      <c r="B20" s="3" t="s">
        <v>27</v>
      </c>
      <c r="C20" s="19" t="s">
        <v>617</v>
      </c>
      <c r="D20" s="23">
        <f t="shared" si="1"/>
        <v>180</v>
      </c>
      <c r="E20" s="11" t="s">
        <v>61</v>
      </c>
    </row>
    <row r="21" spans="1:5" ht="14.85" customHeight="1" x14ac:dyDescent="0.2">
      <c r="A21" s="7" t="s">
        <v>43</v>
      </c>
      <c r="B21" s="3" t="s">
        <v>733</v>
      </c>
      <c r="C21" s="19" t="s">
        <v>617</v>
      </c>
      <c r="D21" s="23">
        <f t="shared" si="1"/>
        <v>180</v>
      </c>
      <c r="E21" s="11" t="s">
        <v>61</v>
      </c>
    </row>
    <row r="22" spans="1:5" ht="14.85" customHeight="1" x14ac:dyDescent="0.2">
      <c r="A22" s="7" t="s">
        <v>44</v>
      </c>
      <c r="B22" s="3" t="s">
        <v>729</v>
      </c>
      <c r="C22" s="19" t="s">
        <v>671</v>
      </c>
      <c r="D22" s="23">
        <f>450-(450*0.1)</f>
        <v>405</v>
      </c>
      <c r="E22" s="11" t="s">
        <v>69</v>
      </c>
    </row>
    <row r="23" spans="1:5" ht="14.85" customHeight="1" x14ac:dyDescent="0.2">
      <c r="A23" s="7" t="s">
        <v>45</v>
      </c>
      <c r="B23" s="3" t="s">
        <v>28</v>
      </c>
      <c r="C23" s="19" t="s">
        <v>619</v>
      </c>
      <c r="D23" s="23">
        <f>500-(500*0.1)</f>
        <v>450</v>
      </c>
      <c r="E23" s="11" t="s">
        <v>68</v>
      </c>
    </row>
    <row r="24" spans="1:5" ht="14.85" customHeight="1" x14ac:dyDescent="0.2">
      <c r="A24" s="7" t="s">
        <v>46</v>
      </c>
      <c r="B24" s="3" t="s">
        <v>29</v>
      </c>
      <c r="C24" s="19" t="s">
        <v>617</v>
      </c>
      <c r="D24" s="23">
        <f t="shared" si="1"/>
        <v>180</v>
      </c>
      <c r="E24" s="11" t="s">
        <v>61</v>
      </c>
    </row>
    <row r="25" spans="1:5" ht="14.85" customHeight="1" x14ac:dyDescent="0.2">
      <c r="A25" s="7" t="s">
        <v>47</v>
      </c>
      <c r="B25" s="3" t="s">
        <v>750</v>
      </c>
      <c r="C25" s="19" t="s">
        <v>621</v>
      </c>
      <c r="D25" s="23">
        <f>400-(400*0.1)</f>
        <v>360</v>
      </c>
      <c r="E25" s="11" t="s">
        <v>67</v>
      </c>
    </row>
    <row r="26" spans="1:5" ht="14.85" customHeight="1" x14ac:dyDescent="0.2">
      <c r="A26" s="7" t="s">
        <v>48</v>
      </c>
      <c r="B26" s="3" t="s">
        <v>812</v>
      </c>
      <c r="C26" s="19">
        <f t="shared" si="0"/>
        <v>170</v>
      </c>
      <c r="D26" s="23">
        <f t="shared" si="1"/>
        <v>180</v>
      </c>
      <c r="E26" s="11" t="s">
        <v>61</v>
      </c>
    </row>
    <row r="27" spans="1:5" ht="14.85" customHeight="1" x14ac:dyDescent="0.2">
      <c r="A27" s="7" t="s">
        <v>49</v>
      </c>
      <c r="B27" s="3" t="s">
        <v>30</v>
      </c>
      <c r="C27" s="19">
        <f>800-(800*0.15)</f>
        <v>680</v>
      </c>
      <c r="D27" s="23">
        <f>800-(800*0.1)</f>
        <v>720</v>
      </c>
      <c r="E27" s="11" t="s">
        <v>66</v>
      </c>
    </row>
    <row r="28" spans="1:5" ht="29.45" customHeight="1" x14ac:dyDescent="0.2">
      <c r="A28" s="7" t="s">
        <v>50</v>
      </c>
      <c r="B28" s="13" t="s">
        <v>753</v>
      </c>
      <c r="C28" s="19">
        <f>50-(50*0.15)</f>
        <v>42.5</v>
      </c>
      <c r="D28" s="23">
        <f>50-(50*0.1)</f>
        <v>45</v>
      </c>
      <c r="E28" s="11" t="s">
        <v>65</v>
      </c>
    </row>
    <row r="29" spans="1:5" ht="14.85" customHeight="1" x14ac:dyDescent="0.2">
      <c r="A29" s="12" t="s">
        <v>51</v>
      </c>
      <c r="B29" s="15" t="s">
        <v>31</v>
      </c>
      <c r="C29" s="19">
        <f t="shared" si="0"/>
        <v>170</v>
      </c>
      <c r="D29" s="23">
        <f t="shared" si="1"/>
        <v>180</v>
      </c>
      <c r="E29" s="11" t="s">
        <v>61</v>
      </c>
    </row>
    <row r="30" spans="1:5" ht="14.85" customHeight="1" x14ac:dyDescent="0.2">
      <c r="A30" s="12" t="s">
        <v>52</v>
      </c>
      <c r="B30" s="10" t="s">
        <v>32</v>
      </c>
      <c r="C30" s="19">
        <f>200-(200*0.15)</f>
        <v>170</v>
      </c>
      <c r="D30" s="23">
        <f>200-(200*0.1)</f>
        <v>180</v>
      </c>
      <c r="E30" s="11" t="s">
        <v>61</v>
      </c>
    </row>
    <row r="31" spans="1:5" ht="14.85" customHeight="1" x14ac:dyDescent="0.2">
      <c r="A31" s="12" t="s">
        <v>53</v>
      </c>
      <c r="B31" s="10" t="s">
        <v>33</v>
      </c>
      <c r="C31" s="19">
        <f>1000-(1000*0.15)</f>
        <v>850</v>
      </c>
      <c r="D31" s="23">
        <f>1000-(1000*0.1)</f>
        <v>900</v>
      </c>
      <c r="E31" s="11" t="s">
        <v>63</v>
      </c>
    </row>
    <row r="32" spans="1:5" ht="14.85" customHeight="1" x14ac:dyDescent="0.2">
      <c r="A32" s="12" t="s">
        <v>54</v>
      </c>
      <c r="B32" s="10" t="s">
        <v>734</v>
      </c>
      <c r="C32" s="19">
        <f t="shared" ref="C32:C36" si="2">1000-(1000*0.15)</f>
        <v>850</v>
      </c>
      <c r="D32" s="23">
        <f t="shared" ref="D32:D36" si="3">1000-(1000*0.1)</f>
        <v>900</v>
      </c>
      <c r="E32" s="11" t="s">
        <v>63</v>
      </c>
    </row>
    <row r="33" spans="1:5" ht="14.85" customHeight="1" x14ac:dyDescent="0.2">
      <c r="A33" s="12" t="s">
        <v>55</v>
      </c>
      <c r="B33" s="15" t="s">
        <v>735</v>
      </c>
      <c r="C33" s="19">
        <f t="shared" si="2"/>
        <v>850</v>
      </c>
      <c r="D33" s="23">
        <f t="shared" si="3"/>
        <v>900</v>
      </c>
      <c r="E33" s="11" t="s">
        <v>63</v>
      </c>
    </row>
    <row r="34" spans="1:5" ht="14.85" customHeight="1" x14ac:dyDescent="0.2">
      <c r="A34" s="12" t="s">
        <v>56</v>
      </c>
      <c r="B34" s="15" t="s">
        <v>736</v>
      </c>
      <c r="C34" s="19">
        <f t="shared" si="2"/>
        <v>850</v>
      </c>
      <c r="D34" s="23">
        <f t="shared" si="3"/>
        <v>900</v>
      </c>
      <c r="E34" s="11" t="s">
        <v>63</v>
      </c>
    </row>
    <row r="35" spans="1:5" ht="14.85" customHeight="1" x14ac:dyDescent="0.2">
      <c r="A35" s="12" t="s">
        <v>57</v>
      </c>
      <c r="B35" s="15" t="s">
        <v>737</v>
      </c>
      <c r="C35" s="19">
        <f t="shared" si="2"/>
        <v>850</v>
      </c>
      <c r="D35" s="23">
        <f t="shared" si="3"/>
        <v>900</v>
      </c>
      <c r="E35" s="11" t="s">
        <v>63</v>
      </c>
    </row>
    <row r="36" spans="1:5" ht="14.85" customHeight="1" x14ac:dyDescent="0.2">
      <c r="A36" s="7" t="s">
        <v>58</v>
      </c>
      <c r="B36" s="14" t="s">
        <v>738</v>
      </c>
      <c r="C36" s="19">
        <f t="shared" si="2"/>
        <v>850</v>
      </c>
      <c r="D36" s="23">
        <f t="shared" si="3"/>
        <v>900</v>
      </c>
      <c r="E36" s="11" t="s">
        <v>63</v>
      </c>
    </row>
    <row r="37" spans="1:5" ht="14.85" customHeight="1" x14ac:dyDescent="0.2">
      <c r="A37" s="7" t="s">
        <v>59</v>
      </c>
      <c r="B37" s="3" t="s">
        <v>739</v>
      </c>
      <c r="C37" s="19">
        <f>400-(400*0.15)</f>
        <v>340</v>
      </c>
      <c r="D37" s="23">
        <f>400-(400*0.1)</f>
        <v>360</v>
      </c>
      <c r="E37" s="11" t="s">
        <v>62</v>
      </c>
    </row>
    <row r="38" spans="1:5" ht="24.75" customHeight="1" x14ac:dyDescent="0.2">
      <c r="A38" s="7" t="s">
        <v>60</v>
      </c>
      <c r="B38" s="3" t="s">
        <v>740</v>
      </c>
      <c r="C38" s="19">
        <f t="shared" si="0"/>
        <v>170</v>
      </c>
      <c r="D38" s="23">
        <f t="shared" si="1"/>
        <v>180</v>
      </c>
      <c r="E38" s="11" t="s">
        <v>61</v>
      </c>
    </row>
    <row r="39" spans="1:5" ht="26.45" customHeight="1" x14ac:dyDescent="0.2">
      <c r="A39" s="7" t="s">
        <v>808</v>
      </c>
      <c r="B39" s="3" t="s">
        <v>741</v>
      </c>
      <c r="C39" s="19">
        <f>400-(400*0.15)</f>
        <v>340</v>
      </c>
      <c r="D39" s="23">
        <f>400-(400*0.1)</f>
        <v>360</v>
      </c>
      <c r="E39" s="11" t="s">
        <v>67</v>
      </c>
    </row>
    <row r="40" spans="1:5" s="48" customFormat="1" ht="26.45" customHeight="1" x14ac:dyDescent="0.2">
      <c r="A40" s="75" t="s">
        <v>809</v>
      </c>
      <c r="B40" s="76" t="s">
        <v>764</v>
      </c>
      <c r="C40" s="47">
        <f>950-(950*0.15)</f>
        <v>807.5</v>
      </c>
      <c r="D40" s="77">
        <f>950-(950*0.1)</f>
        <v>855</v>
      </c>
      <c r="E40" s="78" t="s">
        <v>765</v>
      </c>
    </row>
    <row r="41" spans="1:5" ht="14.85" customHeight="1" x14ac:dyDescent="0.2">
      <c r="A41" s="5" t="s">
        <v>71</v>
      </c>
      <c r="B41" s="93" t="s">
        <v>70</v>
      </c>
      <c r="C41" s="94"/>
      <c r="D41" s="94"/>
      <c r="E41" s="113"/>
    </row>
    <row r="42" spans="1:5" ht="30" customHeight="1" x14ac:dyDescent="0.2">
      <c r="A42" s="7" t="s">
        <v>72</v>
      </c>
      <c r="B42" s="3" t="s">
        <v>87</v>
      </c>
      <c r="C42" s="19">
        <f>400-(400*0.15)</f>
        <v>340</v>
      </c>
      <c r="D42" s="23">
        <f>400-(400*0.1)</f>
        <v>360</v>
      </c>
      <c r="E42" s="11" t="s">
        <v>67</v>
      </c>
    </row>
    <row r="43" spans="1:5" ht="14.85" customHeight="1" x14ac:dyDescent="0.2">
      <c r="A43" s="7" t="s">
        <v>73</v>
      </c>
      <c r="B43" s="3" t="s">
        <v>88</v>
      </c>
      <c r="C43" s="19">
        <f>200-(200*0.15)</f>
        <v>170</v>
      </c>
      <c r="D43" s="23">
        <f>200-(200*0.1)</f>
        <v>180</v>
      </c>
      <c r="E43" s="11" t="s">
        <v>61</v>
      </c>
    </row>
    <row r="44" spans="1:5" ht="14.85" customHeight="1" x14ac:dyDescent="0.2">
      <c r="A44" s="7" t="s">
        <v>74</v>
      </c>
      <c r="B44" s="3" t="s">
        <v>89</v>
      </c>
      <c r="C44" s="19">
        <f>500-(500*0.15)</f>
        <v>425</v>
      </c>
      <c r="D44" s="23">
        <f>500-(500*0.1)</f>
        <v>450</v>
      </c>
      <c r="E44" s="11" t="s">
        <v>68</v>
      </c>
    </row>
    <row r="45" spans="1:5" ht="14.85" customHeight="1" x14ac:dyDescent="0.2">
      <c r="A45" s="7" t="s">
        <v>75</v>
      </c>
      <c r="B45" s="3" t="s">
        <v>90</v>
      </c>
      <c r="C45" s="19">
        <f>200-(200*0.15)</f>
        <v>170</v>
      </c>
      <c r="D45" s="23">
        <f>200-(200*0.1)</f>
        <v>180</v>
      </c>
      <c r="E45" s="11" t="s">
        <v>61</v>
      </c>
    </row>
    <row r="46" spans="1:5" ht="14.85" customHeight="1" x14ac:dyDescent="0.2">
      <c r="A46" s="7" t="s">
        <v>76</v>
      </c>
      <c r="B46" s="3" t="s">
        <v>711</v>
      </c>
      <c r="C46" s="19">
        <f>200-(200*0.15)</f>
        <v>170</v>
      </c>
      <c r="D46" s="23">
        <f>200-(200*0.1)</f>
        <v>180</v>
      </c>
      <c r="E46" s="11" t="s">
        <v>61</v>
      </c>
    </row>
    <row r="47" spans="1:5" ht="14.85" customHeight="1" x14ac:dyDescent="0.2">
      <c r="A47" s="7" t="s">
        <v>77</v>
      </c>
      <c r="B47" s="3" t="s">
        <v>810</v>
      </c>
      <c r="C47" s="19">
        <f>80-(80*0.15)</f>
        <v>68</v>
      </c>
      <c r="D47" s="23">
        <f>80-(80*0.1)</f>
        <v>72</v>
      </c>
      <c r="E47" s="11" t="s">
        <v>633</v>
      </c>
    </row>
    <row r="48" spans="1:5" ht="14.85" customHeight="1" x14ac:dyDescent="0.2">
      <c r="A48" s="7" t="s">
        <v>78</v>
      </c>
      <c r="B48" s="3" t="s">
        <v>91</v>
      </c>
      <c r="C48" s="19">
        <f>200-(200*0.15)</f>
        <v>170</v>
      </c>
      <c r="D48" s="23">
        <f>200-(200*0.1)</f>
        <v>180</v>
      </c>
      <c r="E48" s="11" t="s">
        <v>61</v>
      </c>
    </row>
    <row r="49" spans="1:5" ht="14.85" customHeight="1" x14ac:dyDescent="0.2">
      <c r="A49" s="7" t="s">
        <v>79</v>
      </c>
      <c r="B49" s="3" t="s">
        <v>92</v>
      </c>
      <c r="C49" s="19">
        <f>200-(200*0.15)</f>
        <v>170</v>
      </c>
      <c r="D49" s="23">
        <f>200-(200*0.1)</f>
        <v>180</v>
      </c>
      <c r="E49" s="11" t="s">
        <v>61</v>
      </c>
    </row>
    <row r="50" spans="1:5" ht="14.85" customHeight="1" x14ac:dyDescent="0.2">
      <c r="A50" s="7" t="s">
        <v>80</v>
      </c>
      <c r="B50" s="3" t="s">
        <v>93</v>
      </c>
      <c r="C50" s="19">
        <f>200-(200*0.15)</f>
        <v>170</v>
      </c>
      <c r="D50" s="23">
        <f>200-(200*0.1)</f>
        <v>180</v>
      </c>
      <c r="E50" s="11" t="s">
        <v>61</v>
      </c>
    </row>
    <row r="51" spans="1:5" ht="14.85" customHeight="1" x14ac:dyDescent="0.2">
      <c r="A51" s="7" t="s">
        <v>81</v>
      </c>
      <c r="B51" s="3" t="s">
        <v>94</v>
      </c>
      <c r="C51" s="19">
        <f>200-(200*0.15)</f>
        <v>170</v>
      </c>
      <c r="D51" s="23">
        <f>200-(200*0.1)</f>
        <v>180</v>
      </c>
      <c r="E51" s="11" t="s">
        <v>61</v>
      </c>
    </row>
    <row r="52" spans="1:5" ht="14.85" customHeight="1" x14ac:dyDescent="0.2">
      <c r="A52" s="7" t="s">
        <v>82</v>
      </c>
      <c r="B52" s="3" t="s">
        <v>742</v>
      </c>
      <c r="C52" s="19">
        <f>400-(400*0.15)</f>
        <v>340</v>
      </c>
      <c r="D52" s="23">
        <f>400-(400*0.1)</f>
        <v>360</v>
      </c>
      <c r="E52" s="11" t="s">
        <v>67</v>
      </c>
    </row>
    <row r="53" spans="1:5" ht="14.85" customHeight="1" x14ac:dyDescent="0.2">
      <c r="A53" s="7" t="s">
        <v>83</v>
      </c>
      <c r="B53" s="3" t="s">
        <v>743</v>
      </c>
      <c r="C53" s="19">
        <f>500-(500*0.15)</f>
        <v>425</v>
      </c>
      <c r="D53" s="23">
        <f>500-(500*0.1)</f>
        <v>450</v>
      </c>
      <c r="E53" s="11" t="s">
        <v>68</v>
      </c>
    </row>
    <row r="54" spans="1:5" ht="14.85" customHeight="1" x14ac:dyDescent="0.2">
      <c r="A54" s="7" t="s">
        <v>84</v>
      </c>
      <c r="B54" s="3" t="s">
        <v>744</v>
      </c>
      <c r="C54" s="19">
        <f>500-(500*0.15)</f>
        <v>425</v>
      </c>
      <c r="D54" s="23">
        <f>500-(500*0.1)</f>
        <v>450</v>
      </c>
      <c r="E54" s="11" t="s">
        <v>68</v>
      </c>
    </row>
    <row r="55" spans="1:5" ht="14.85" customHeight="1" x14ac:dyDescent="0.2">
      <c r="A55" s="7" t="s">
        <v>85</v>
      </c>
      <c r="B55" s="3" t="s">
        <v>756</v>
      </c>
      <c r="C55" s="19">
        <f>200-(200*0.15)</f>
        <v>170</v>
      </c>
      <c r="D55" s="23">
        <f>200-(200*0.1)</f>
        <v>180</v>
      </c>
      <c r="E55" s="11" t="s">
        <v>61</v>
      </c>
    </row>
    <row r="56" spans="1:5" ht="14.85" customHeight="1" x14ac:dyDescent="0.2">
      <c r="A56" s="7" t="s">
        <v>86</v>
      </c>
      <c r="B56" s="3" t="s">
        <v>745</v>
      </c>
      <c r="C56" s="19">
        <f>600-(600*0.15)</f>
        <v>510</v>
      </c>
      <c r="D56" s="23">
        <f>600-(600*0.1)</f>
        <v>540</v>
      </c>
      <c r="E56" s="11" t="s">
        <v>629</v>
      </c>
    </row>
    <row r="57" spans="1:5" ht="15.6" customHeight="1" x14ac:dyDescent="0.2">
      <c r="A57" s="5" t="s">
        <v>97</v>
      </c>
      <c r="B57" s="93" t="s">
        <v>96</v>
      </c>
      <c r="C57" s="94"/>
      <c r="D57" s="94"/>
      <c r="E57" s="95"/>
    </row>
    <row r="58" spans="1:5" ht="15.6" customHeight="1" x14ac:dyDescent="0.2">
      <c r="A58" s="16" t="s">
        <v>127</v>
      </c>
      <c r="B58" s="2" t="s">
        <v>94</v>
      </c>
      <c r="C58" s="19">
        <f>200-(200*0.15)</f>
        <v>170</v>
      </c>
      <c r="D58" s="23">
        <f>200-(200*0.1)</f>
        <v>180</v>
      </c>
      <c r="E58" s="11" t="s">
        <v>61</v>
      </c>
    </row>
    <row r="59" spans="1:5" ht="15.6" customHeight="1" x14ac:dyDescent="0.2">
      <c r="A59" s="16" t="s">
        <v>128</v>
      </c>
      <c r="B59" s="2" t="s">
        <v>98</v>
      </c>
      <c r="C59" s="19">
        <f>500-(500*0.15)</f>
        <v>425</v>
      </c>
      <c r="D59" s="23">
        <f>500-(500*0.1)</f>
        <v>450</v>
      </c>
      <c r="E59" s="11" t="s">
        <v>68</v>
      </c>
    </row>
    <row r="60" spans="1:5" ht="15.6" customHeight="1" x14ac:dyDescent="0.2">
      <c r="A60" s="16" t="s">
        <v>129</v>
      </c>
      <c r="B60" s="2" t="s">
        <v>99</v>
      </c>
      <c r="C60" s="19">
        <f>400-(400*0.15)</f>
        <v>340</v>
      </c>
      <c r="D60" s="23">
        <f>400-(400*0.1)</f>
        <v>360</v>
      </c>
      <c r="E60" s="11" t="s">
        <v>67</v>
      </c>
    </row>
    <row r="61" spans="1:5" ht="15.6" customHeight="1" x14ac:dyDescent="0.2">
      <c r="A61" s="16" t="s">
        <v>130</v>
      </c>
      <c r="B61" s="2" t="s">
        <v>100</v>
      </c>
      <c r="C61" s="19">
        <f>200-(200*0.15)</f>
        <v>170</v>
      </c>
      <c r="D61" s="23">
        <f>200-(200*0.1)</f>
        <v>180</v>
      </c>
      <c r="E61" s="11" t="s">
        <v>61</v>
      </c>
    </row>
    <row r="62" spans="1:5" ht="15.6" customHeight="1" x14ac:dyDescent="0.2">
      <c r="A62" s="16" t="s">
        <v>131</v>
      </c>
      <c r="B62" s="2" t="s">
        <v>811</v>
      </c>
      <c r="C62" s="19">
        <f>200-(200*0.15)</f>
        <v>170</v>
      </c>
      <c r="D62" s="23">
        <f>200-(200*0.1)</f>
        <v>180</v>
      </c>
      <c r="E62" s="11" t="s">
        <v>61</v>
      </c>
    </row>
    <row r="63" spans="1:5" ht="15.6" customHeight="1" x14ac:dyDescent="0.2">
      <c r="A63" s="16" t="s">
        <v>132</v>
      </c>
      <c r="B63" s="3" t="s">
        <v>101</v>
      </c>
      <c r="C63" s="19">
        <f>2000-(2000*0.15)</f>
        <v>1700</v>
      </c>
      <c r="D63" s="23">
        <f>2000-(2000*0.1)</f>
        <v>1800</v>
      </c>
      <c r="E63" s="11" t="s">
        <v>631</v>
      </c>
    </row>
    <row r="64" spans="1:5" ht="15.6" customHeight="1" x14ac:dyDescent="0.2">
      <c r="A64" s="16" t="s">
        <v>133</v>
      </c>
      <c r="B64" s="3" t="s">
        <v>102</v>
      </c>
      <c r="C64" s="19">
        <f>300-(300*0.15)</f>
        <v>255</v>
      </c>
      <c r="D64" s="23">
        <f>300-(300*0.1)</f>
        <v>270</v>
      </c>
      <c r="E64" s="11" t="s">
        <v>64</v>
      </c>
    </row>
    <row r="65" spans="1:5" ht="15.6" customHeight="1" x14ac:dyDescent="0.2">
      <c r="A65" s="16" t="s">
        <v>134</v>
      </c>
      <c r="B65" s="2" t="s">
        <v>89</v>
      </c>
      <c r="C65" s="19">
        <f>500-(500*0.15)</f>
        <v>425</v>
      </c>
      <c r="D65" s="23">
        <f>500-(500*0.1)</f>
        <v>450</v>
      </c>
      <c r="E65" s="11" t="s">
        <v>68</v>
      </c>
    </row>
    <row r="66" spans="1:5" ht="15.6" customHeight="1" x14ac:dyDescent="0.2">
      <c r="A66" s="16" t="s">
        <v>135</v>
      </c>
      <c r="B66" s="2" t="s">
        <v>90</v>
      </c>
      <c r="C66" s="19">
        <f>200-(200*0.15)</f>
        <v>170</v>
      </c>
      <c r="D66" s="23">
        <f>200-(200*0.1)</f>
        <v>180</v>
      </c>
      <c r="E66" s="11" t="s">
        <v>61</v>
      </c>
    </row>
    <row r="67" spans="1:5" ht="15.6" customHeight="1" x14ac:dyDescent="0.2">
      <c r="A67" s="16" t="s">
        <v>136</v>
      </c>
      <c r="B67" s="2" t="s">
        <v>103</v>
      </c>
      <c r="C67" s="19">
        <f>400-(400*0.15)</f>
        <v>340</v>
      </c>
      <c r="D67" s="23">
        <f>400-(400*0.1)</f>
        <v>360</v>
      </c>
      <c r="E67" s="11" t="s">
        <v>67</v>
      </c>
    </row>
    <row r="68" spans="1:5" ht="14.85" customHeight="1" x14ac:dyDescent="0.2">
      <c r="A68" s="16" t="s">
        <v>137</v>
      </c>
      <c r="B68" s="2" t="s">
        <v>104</v>
      </c>
      <c r="C68" s="19">
        <f>400-(400*0.15)</f>
        <v>340</v>
      </c>
      <c r="D68" s="23">
        <f>400-(400*0.1)</f>
        <v>360</v>
      </c>
      <c r="E68" s="11" t="s">
        <v>67</v>
      </c>
    </row>
    <row r="69" spans="1:5" ht="14.85" customHeight="1" x14ac:dyDescent="0.2">
      <c r="A69" s="16" t="s">
        <v>138</v>
      </c>
      <c r="B69" s="3" t="s">
        <v>105</v>
      </c>
      <c r="C69" s="19">
        <f>600-(600*0.15)</f>
        <v>510</v>
      </c>
      <c r="D69" s="23">
        <f t="shared" ref="D69" si="4">600-(600*0.1)</f>
        <v>540</v>
      </c>
      <c r="E69" s="11" t="s">
        <v>629</v>
      </c>
    </row>
    <row r="70" spans="1:5" ht="14.85" customHeight="1" x14ac:dyDescent="0.2">
      <c r="A70" s="16" t="s">
        <v>139</v>
      </c>
      <c r="B70" s="2" t="s">
        <v>106</v>
      </c>
      <c r="C70" s="19">
        <f>200-(200*0.15)</f>
        <v>170</v>
      </c>
      <c r="D70" s="23">
        <f>200-(200*0.1)</f>
        <v>180</v>
      </c>
      <c r="E70" s="11" t="s">
        <v>61</v>
      </c>
    </row>
    <row r="71" spans="1:5" ht="14.85" customHeight="1" x14ac:dyDescent="0.2">
      <c r="A71" s="16" t="s">
        <v>140</v>
      </c>
      <c r="B71" s="3" t="s">
        <v>107</v>
      </c>
      <c r="C71" s="19">
        <f>500-(500*0.15)</f>
        <v>425</v>
      </c>
      <c r="D71" s="23">
        <f>500-(500*0.1)</f>
        <v>450</v>
      </c>
      <c r="E71" s="11" t="s">
        <v>68</v>
      </c>
    </row>
    <row r="72" spans="1:5" ht="14.85" customHeight="1" x14ac:dyDescent="0.2">
      <c r="A72" s="16" t="s">
        <v>141</v>
      </c>
      <c r="B72" s="3" t="s">
        <v>108</v>
      </c>
      <c r="C72" s="19">
        <f>500-(500*0.15)</f>
        <v>425</v>
      </c>
      <c r="D72" s="23">
        <f t="shared" ref="D72:D110" si="5">500-(500*0.1)</f>
        <v>450</v>
      </c>
      <c r="E72" s="11" t="s">
        <v>68</v>
      </c>
    </row>
    <row r="73" spans="1:5" ht="14.85" customHeight="1" x14ac:dyDescent="0.2">
      <c r="A73" s="16" t="s">
        <v>142</v>
      </c>
      <c r="B73" s="3" t="s">
        <v>637</v>
      </c>
      <c r="C73" s="19">
        <f>500-(500*0.15)</f>
        <v>425</v>
      </c>
      <c r="D73" s="23">
        <f t="shared" si="5"/>
        <v>450</v>
      </c>
      <c r="E73" s="11" t="s">
        <v>68</v>
      </c>
    </row>
    <row r="74" spans="1:5" ht="14.85" customHeight="1" x14ac:dyDescent="0.2">
      <c r="A74" s="16" t="s">
        <v>143</v>
      </c>
      <c r="B74" s="3" t="s">
        <v>109</v>
      </c>
      <c r="C74" s="19">
        <f>500-(500*0.15)</f>
        <v>425</v>
      </c>
      <c r="D74" s="23">
        <f t="shared" si="5"/>
        <v>450</v>
      </c>
      <c r="E74" s="11" t="s">
        <v>68</v>
      </c>
    </row>
    <row r="75" spans="1:5" ht="15.6" customHeight="1" x14ac:dyDescent="0.2">
      <c r="A75" s="5" t="s">
        <v>110</v>
      </c>
      <c r="B75" s="93" t="s">
        <v>145</v>
      </c>
      <c r="C75" s="94"/>
      <c r="D75" s="94"/>
      <c r="E75" s="95"/>
    </row>
    <row r="76" spans="1:5" ht="14.85" customHeight="1" x14ac:dyDescent="0.2">
      <c r="A76" s="16" t="s">
        <v>159</v>
      </c>
      <c r="B76" s="3" t="s">
        <v>717</v>
      </c>
      <c r="C76" s="19">
        <f>300-(300*0.15)</f>
        <v>255</v>
      </c>
      <c r="D76" s="23">
        <f>300-(300*0.1)</f>
        <v>270</v>
      </c>
      <c r="E76" s="11" t="s">
        <v>64</v>
      </c>
    </row>
    <row r="77" spans="1:5" ht="14.85" customHeight="1" x14ac:dyDescent="0.2">
      <c r="A77" s="16" t="s">
        <v>111</v>
      </c>
      <c r="B77" s="3" t="s">
        <v>746</v>
      </c>
      <c r="C77" s="19">
        <f>400-(400*0.15)</f>
        <v>340</v>
      </c>
      <c r="D77" s="23">
        <f>400-(400*0.1)</f>
        <v>360</v>
      </c>
      <c r="E77" s="11" t="s">
        <v>67</v>
      </c>
    </row>
    <row r="78" spans="1:5" ht="14.85" customHeight="1" x14ac:dyDescent="0.2">
      <c r="A78" s="16" t="s">
        <v>112</v>
      </c>
      <c r="B78" s="3" t="s">
        <v>747</v>
      </c>
      <c r="C78" s="19">
        <f t="shared" ref="C78:C81" si="6">400-(400*0.15)</f>
        <v>340</v>
      </c>
      <c r="D78" s="23">
        <f t="shared" ref="D78:D81" si="7">400-(400*0.1)</f>
        <v>360</v>
      </c>
      <c r="E78" s="11" t="s">
        <v>67</v>
      </c>
    </row>
    <row r="79" spans="1:5" ht="14.85" customHeight="1" x14ac:dyDescent="0.2">
      <c r="A79" s="16" t="s">
        <v>113</v>
      </c>
      <c r="B79" s="3" t="s">
        <v>718</v>
      </c>
      <c r="C79" s="19">
        <f t="shared" si="6"/>
        <v>340</v>
      </c>
      <c r="D79" s="23">
        <f t="shared" si="7"/>
        <v>360</v>
      </c>
      <c r="E79" s="11" t="s">
        <v>67</v>
      </c>
    </row>
    <row r="80" spans="1:5" ht="14.85" customHeight="1" x14ac:dyDescent="0.2">
      <c r="A80" s="16" t="s">
        <v>114</v>
      </c>
      <c r="B80" s="3" t="s">
        <v>719</v>
      </c>
      <c r="C80" s="19">
        <f t="shared" si="6"/>
        <v>340</v>
      </c>
      <c r="D80" s="23">
        <f t="shared" si="7"/>
        <v>360</v>
      </c>
      <c r="E80" s="11" t="s">
        <v>67</v>
      </c>
    </row>
    <row r="81" spans="1:5" ht="14.85" customHeight="1" x14ac:dyDescent="0.2">
      <c r="A81" s="16" t="s">
        <v>115</v>
      </c>
      <c r="B81" s="3" t="s">
        <v>720</v>
      </c>
      <c r="C81" s="19">
        <f t="shared" si="6"/>
        <v>340</v>
      </c>
      <c r="D81" s="23">
        <f t="shared" si="7"/>
        <v>360</v>
      </c>
      <c r="E81" s="11" t="s">
        <v>67</v>
      </c>
    </row>
    <row r="82" spans="1:5" ht="14.85" customHeight="1" x14ac:dyDescent="0.2">
      <c r="A82" s="16" t="s">
        <v>116</v>
      </c>
      <c r="B82" s="3" t="s">
        <v>811</v>
      </c>
      <c r="C82" s="19">
        <f>200-(200*0.15)</f>
        <v>170</v>
      </c>
      <c r="D82" s="23">
        <f>200-(200*0.1)</f>
        <v>180</v>
      </c>
      <c r="E82" s="11" t="s">
        <v>61</v>
      </c>
    </row>
    <row r="83" spans="1:5" ht="14.85" customHeight="1" x14ac:dyDescent="0.2">
      <c r="A83" s="16" t="s">
        <v>117</v>
      </c>
      <c r="B83" s="3" t="s">
        <v>810</v>
      </c>
      <c r="C83" s="19">
        <f>80-(80*0.15)</f>
        <v>68</v>
      </c>
      <c r="D83" s="23">
        <f>80-(80*0.1)</f>
        <v>72</v>
      </c>
      <c r="E83" s="11" t="s">
        <v>633</v>
      </c>
    </row>
    <row r="84" spans="1:5" ht="14.85" customHeight="1" x14ac:dyDescent="0.2">
      <c r="A84" s="16" t="s">
        <v>118</v>
      </c>
      <c r="B84" s="3" t="s">
        <v>721</v>
      </c>
      <c r="C84" s="19">
        <f>200-(200*0.15)</f>
        <v>170</v>
      </c>
      <c r="D84" s="23">
        <f>200-(200*0.1)</f>
        <v>180</v>
      </c>
      <c r="E84" s="11" t="s">
        <v>61</v>
      </c>
    </row>
    <row r="85" spans="1:5" ht="14.85" customHeight="1" x14ac:dyDescent="0.2">
      <c r="A85" s="16" t="s">
        <v>119</v>
      </c>
      <c r="B85" s="3" t="s">
        <v>98</v>
      </c>
      <c r="C85" s="19">
        <f t="shared" ref="C85:C110" si="8">500-(500*0.15)</f>
        <v>425</v>
      </c>
      <c r="D85" s="23">
        <f t="shared" si="5"/>
        <v>450</v>
      </c>
      <c r="E85" s="11" t="s">
        <v>68</v>
      </c>
    </row>
    <row r="86" spans="1:5" ht="14.85" customHeight="1" x14ac:dyDescent="0.2">
      <c r="A86" s="16" t="s">
        <v>120</v>
      </c>
      <c r="B86" s="3" t="s">
        <v>146</v>
      </c>
      <c r="C86" s="19">
        <f>300-(300*0.15)</f>
        <v>255</v>
      </c>
      <c r="D86" s="23">
        <f>300-(300*0.1)</f>
        <v>270</v>
      </c>
      <c r="E86" s="11" t="s">
        <v>64</v>
      </c>
    </row>
    <row r="87" spans="1:5" ht="14.85" customHeight="1" x14ac:dyDescent="0.2">
      <c r="A87" s="16" t="s">
        <v>121</v>
      </c>
      <c r="B87" s="3" t="s">
        <v>147</v>
      </c>
      <c r="C87" s="19">
        <f>400-(400*0.15)</f>
        <v>340</v>
      </c>
      <c r="D87" s="23">
        <f>400-(400*0.1)</f>
        <v>360</v>
      </c>
      <c r="E87" s="11" t="s">
        <v>67</v>
      </c>
    </row>
    <row r="88" spans="1:5" ht="14.85" customHeight="1" x14ac:dyDescent="0.2">
      <c r="A88" s="16" t="s">
        <v>122</v>
      </c>
      <c r="B88" s="3" t="s">
        <v>148</v>
      </c>
      <c r="C88" s="19">
        <f>400-(400*0.15)</f>
        <v>340</v>
      </c>
      <c r="D88" s="23">
        <f>400-(400*0.1)</f>
        <v>360</v>
      </c>
      <c r="E88" s="11" t="s">
        <v>67</v>
      </c>
    </row>
    <row r="89" spans="1:5" ht="14.85" customHeight="1" x14ac:dyDescent="0.2">
      <c r="A89" s="16" t="s">
        <v>123</v>
      </c>
      <c r="B89" s="3" t="s">
        <v>149</v>
      </c>
      <c r="C89" s="19">
        <f>250-(250*0.15)</f>
        <v>212.5</v>
      </c>
      <c r="D89" s="23">
        <f>250-(250*0.1)</f>
        <v>225</v>
      </c>
      <c r="E89" s="11" t="s">
        <v>636</v>
      </c>
    </row>
    <row r="90" spans="1:5" ht="14.85" customHeight="1" x14ac:dyDescent="0.2">
      <c r="A90" s="16" t="s">
        <v>124</v>
      </c>
      <c r="B90" s="3" t="s">
        <v>150</v>
      </c>
      <c r="C90" s="19">
        <f>400-(400*0.15)</f>
        <v>340</v>
      </c>
      <c r="D90" s="23">
        <f>400-(400*0.1)</f>
        <v>360</v>
      </c>
      <c r="E90" s="11" t="s">
        <v>67</v>
      </c>
    </row>
    <row r="91" spans="1:5" ht="14.85" customHeight="1" x14ac:dyDescent="0.2">
      <c r="A91" s="16" t="s">
        <v>125</v>
      </c>
      <c r="B91" s="3" t="s">
        <v>151</v>
      </c>
      <c r="C91" s="19">
        <f>200-(200*0.15)</f>
        <v>170</v>
      </c>
      <c r="D91" s="23">
        <f>200-(200*0.1)</f>
        <v>180</v>
      </c>
      <c r="E91" s="11" t="s">
        <v>61</v>
      </c>
    </row>
    <row r="92" spans="1:5" ht="14.85" customHeight="1" x14ac:dyDescent="0.2">
      <c r="A92" s="16" t="s">
        <v>126</v>
      </c>
      <c r="B92" s="3" t="s">
        <v>152</v>
      </c>
      <c r="C92" s="19">
        <f>400-(400*0.15)</f>
        <v>340</v>
      </c>
      <c r="D92" s="23">
        <f>400-(400*0.1)</f>
        <v>360</v>
      </c>
      <c r="E92" s="11" t="s">
        <v>67</v>
      </c>
    </row>
    <row r="93" spans="1:5" ht="14.85" customHeight="1" x14ac:dyDescent="0.2">
      <c r="A93" s="16" t="s">
        <v>160</v>
      </c>
      <c r="B93" s="3" t="s">
        <v>639</v>
      </c>
      <c r="C93" s="19">
        <f t="shared" si="8"/>
        <v>425</v>
      </c>
      <c r="D93" s="23">
        <f t="shared" si="5"/>
        <v>450</v>
      </c>
      <c r="E93" s="11" t="s">
        <v>68</v>
      </c>
    </row>
    <row r="94" spans="1:5" ht="14.85" customHeight="1" x14ac:dyDescent="0.2">
      <c r="A94" s="16" t="s">
        <v>161</v>
      </c>
      <c r="B94" s="3" t="s">
        <v>638</v>
      </c>
      <c r="C94" s="19">
        <f t="shared" si="8"/>
        <v>425</v>
      </c>
      <c r="D94" s="23">
        <f t="shared" si="5"/>
        <v>450</v>
      </c>
      <c r="E94" s="11" t="s">
        <v>68</v>
      </c>
    </row>
    <row r="95" spans="1:5" ht="14.85" customHeight="1" x14ac:dyDescent="0.2">
      <c r="A95" s="16" t="s">
        <v>162</v>
      </c>
      <c r="B95" s="3" t="s">
        <v>153</v>
      </c>
      <c r="C95" s="19">
        <f>1000-(1000*0.15)</f>
        <v>850</v>
      </c>
      <c r="D95" s="23">
        <f>1000-(1000*0.1)</f>
        <v>900</v>
      </c>
      <c r="E95" s="11" t="s">
        <v>63</v>
      </c>
    </row>
    <row r="96" spans="1:5" ht="14.85" customHeight="1" x14ac:dyDescent="0.2">
      <c r="A96" s="16" t="s">
        <v>163</v>
      </c>
      <c r="B96" s="3" t="s">
        <v>154</v>
      </c>
      <c r="C96" s="19">
        <f>1000-(1000*0.15)</f>
        <v>850</v>
      </c>
      <c r="D96" s="23">
        <f>1000-(1000*0.1)</f>
        <v>900</v>
      </c>
      <c r="E96" s="11" t="s">
        <v>63</v>
      </c>
    </row>
    <row r="97" spans="1:5" ht="14.85" customHeight="1" x14ac:dyDescent="0.2">
      <c r="A97" s="16" t="s">
        <v>164</v>
      </c>
      <c r="B97" s="3" t="s">
        <v>155</v>
      </c>
      <c r="C97" s="19">
        <f t="shared" si="8"/>
        <v>425</v>
      </c>
      <c r="D97" s="23">
        <f t="shared" si="5"/>
        <v>450</v>
      </c>
      <c r="E97" s="11" t="s">
        <v>68</v>
      </c>
    </row>
    <row r="98" spans="1:5" ht="14.85" customHeight="1" x14ac:dyDescent="0.2">
      <c r="A98" s="16" t="s">
        <v>165</v>
      </c>
      <c r="B98" s="3" t="s">
        <v>156</v>
      </c>
      <c r="C98" s="19">
        <f t="shared" si="8"/>
        <v>425</v>
      </c>
      <c r="D98" s="23">
        <f t="shared" si="5"/>
        <v>450</v>
      </c>
      <c r="E98" s="11" t="s">
        <v>68</v>
      </c>
    </row>
    <row r="99" spans="1:5" ht="14.85" customHeight="1" x14ac:dyDescent="0.2">
      <c r="A99" s="16" t="s">
        <v>166</v>
      </c>
      <c r="B99" s="3" t="s">
        <v>157</v>
      </c>
      <c r="C99" s="19">
        <f t="shared" si="8"/>
        <v>425</v>
      </c>
      <c r="D99" s="23">
        <f t="shared" si="5"/>
        <v>450</v>
      </c>
      <c r="E99" s="11" t="s">
        <v>68</v>
      </c>
    </row>
    <row r="100" spans="1:5" ht="14.85" customHeight="1" x14ac:dyDescent="0.2">
      <c r="A100" s="16" t="s">
        <v>167</v>
      </c>
      <c r="B100" s="3" t="s">
        <v>158</v>
      </c>
      <c r="C100" s="19">
        <f t="shared" si="8"/>
        <v>425</v>
      </c>
      <c r="D100" s="23">
        <f t="shared" si="5"/>
        <v>450</v>
      </c>
      <c r="E100" s="11" t="s">
        <v>68</v>
      </c>
    </row>
    <row r="101" spans="1:5" ht="15.6" customHeight="1" x14ac:dyDescent="0.2">
      <c r="A101" s="5">
        <v>5</v>
      </c>
      <c r="B101" s="93" t="s">
        <v>168</v>
      </c>
      <c r="C101" s="94"/>
      <c r="D101" s="94"/>
      <c r="E101" s="95"/>
    </row>
    <row r="102" spans="1:5" ht="14.85" customHeight="1" x14ac:dyDescent="0.2">
      <c r="A102" s="6" t="s">
        <v>11</v>
      </c>
      <c r="B102" s="3" t="s">
        <v>21</v>
      </c>
      <c r="C102" s="19">
        <f>200-(200*0.15)</f>
        <v>170</v>
      </c>
      <c r="D102" s="23">
        <f>200-(200*0.1)</f>
        <v>180</v>
      </c>
      <c r="E102" s="11" t="s">
        <v>61</v>
      </c>
    </row>
    <row r="103" spans="1:5" ht="14.85" customHeight="1" x14ac:dyDescent="0.2">
      <c r="A103" s="16" t="s">
        <v>169</v>
      </c>
      <c r="B103" s="3" t="s">
        <v>204</v>
      </c>
      <c r="C103" s="19">
        <f>200-(200*0.15)</f>
        <v>170</v>
      </c>
      <c r="D103" s="23">
        <f>200-(200*0.1)</f>
        <v>180</v>
      </c>
      <c r="E103" s="11" t="s">
        <v>61</v>
      </c>
    </row>
    <row r="104" spans="1:5" ht="14.85" customHeight="1" x14ac:dyDescent="0.2">
      <c r="A104" s="16" t="s">
        <v>170</v>
      </c>
      <c r="B104" s="3" t="s">
        <v>810</v>
      </c>
      <c r="C104" s="19">
        <f>80-(80*0.15)</f>
        <v>68</v>
      </c>
      <c r="D104" s="23">
        <f>80-(80*0.1)</f>
        <v>72</v>
      </c>
      <c r="E104" s="11" t="s">
        <v>633</v>
      </c>
    </row>
    <row r="105" spans="1:5" ht="14.85" customHeight="1" x14ac:dyDescent="0.2">
      <c r="A105" s="16" t="s">
        <v>171</v>
      </c>
      <c r="B105" s="2" t="s">
        <v>102</v>
      </c>
      <c r="C105" s="19">
        <f>300-(300*0.15)</f>
        <v>255</v>
      </c>
      <c r="D105" s="23">
        <f>300-(300*0.1)</f>
        <v>270</v>
      </c>
      <c r="E105" s="11" t="s">
        <v>144</v>
      </c>
    </row>
    <row r="106" spans="1:5" ht="14.85" customHeight="1" x14ac:dyDescent="0.2">
      <c r="A106" s="16" t="s">
        <v>172</v>
      </c>
      <c r="B106" s="2" t="s">
        <v>25</v>
      </c>
      <c r="C106" s="19">
        <f>400-(400*0.15)</f>
        <v>340</v>
      </c>
      <c r="D106" s="23">
        <f>400-(400*0.1)</f>
        <v>360</v>
      </c>
      <c r="E106" s="11" t="s">
        <v>67</v>
      </c>
    </row>
    <row r="107" spans="1:5" ht="14.85" customHeight="1" x14ac:dyDescent="0.2">
      <c r="A107" s="16" t="s">
        <v>173</v>
      </c>
      <c r="B107" s="2" t="s">
        <v>179</v>
      </c>
      <c r="C107" s="19">
        <f t="shared" si="8"/>
        <v>425</v>
      </c>
      <c r="D107" s="23">
        <f t="shared" si="5"/>
        <v>450</v>
      </c>
      <c r="E107" s="11" t="s">
        <v>68</v>
      </c>
    </row>
    <row r="108" spans="1:5" ht="14.85" customHeight="1" x14ac:dyDescent="0.2">
      <c r="A108" s="16" t="s">
        <v>174</v>
      </c>
      <c r="B108" s="2" t="s">
        <v>180</v>
      </c>
      <c r="C108" s="19">
        <f t="shared" si="8"/>
        <v>425</v>
      </c>
      <c r="D108" s="23">
        <f t="shared" si="5"/>
        <v>450</v>
      </c>
      <c r="E108" s="11" t="s">
        <v>68</v>
      </c>
    </row>
    <row r="109" spans="1:5" ht="14.85" customHeight="1" x14ac:dyDescent="0.2">
      <c r="A109" s="16" t="s">
        <v>175</v>
      </c>
      <c r="B109" s="3" t="s">
        <v>759</v>
      </c>
      <c r="C109" s="19">
        <f>600-(600*0.15)</f>
        <v>510</v>
      </c>
      <c r="D109" s="23">
        <f>600-(600*0.1)</f>
        <v>540</v>
      </c>
      <c r="E109" s="11" t="s">
        <v>629</v>
      </c>
    </row>
    <row r="110" spans="1:5" ht="14.85" customHeight="1" x14ac:dyDescent="0.2">
      <c r="A110" s="16" t="s">
        <v>176</v>
      </c>
      <c r="B110" s="3" t="s">
        <v>108</v>
      </c>
      <c r="C110" s="19">
        <f t="shared" si="8"/>
        <v>425</v>
      </c>
      <c r="D110" s="23">
        <f t="shared" si="5"/>
        <v>450</v>
      </c>
      <c r="E110" s="11" t="s">
        <v>68</v>
      </c>
    </row>
    <row r="111" spans="1:5" ht="14.85" customHeight="1" x14ac:dyDescent="0.2">
      <c r="A111" s="16" t="s">
        <v>177</v>
      </c>
      <c r="B111" s="3" t="s">
        <v>761</v>
      </c>
      <c r="C111" s="19">
        <f>600-(600*0.15)</f>
        <v>510</v>
      </c>
      <c r="D111" s="23">
        <f>600-(600*0.1)</f>
        <v>540</v>
      </c>
      <c r="E111" s="11" t="s">
        <v>629</v>
      </c>
    </row>
    <row r="112" spans="1:5" ht="14.85" customHeight="1" x14ac:dyDescent="0.2">
      <c r="A112" s="16" t="s">
        <v>178</v>
      </c>
      <c r="B112" s="3" t="s">
        <v>640</v>
      </c>
      <c r="C112" s="19">
        <f>600-(600*0.15)</f>
        <v>510</v>
      </c>
      <c r="D112" s="23">
        <f>600-(600*0.1)</f>
        <v>540</v>
      </c>
      <c r="E112" s="11" t="s">
        <v>629</v>
      </c>
    </row>
    <row r="113" spans="1:5" ht="15.6" customHeight="1" x14ac:dyDescent="0.2">
      <c r="A113" s="5" t="s">
        <v>181</v>
      </c>
      <c r="B113" s="93" t="s">
        <v>182</v>
      </c>
      <c r="C113" s="94"/>
      <c r="D113" s="94"/>
      <c r="E113" s="95"/>
    </row>
    <row r="114" spans="1:5" ht="14.85" customHeight="1" x14ac:dyDescent="0.2">
      <c r="A114" s="16" t="s">
        <v>183</v>
      </c>
      <c r="B114" s="2" t="s">
        <v>99</v>
      </c>
      <c r="C114" s="19">
        <f>400-(400*0.15)</f>
        <v>340</v>
      </c>
      <c r="D114" s="23">
        <f>400-(400*0.1)</f>
        <v>360</v>
      </c>
      <c r="E114" s="11" t="s">
        <v>67</v>
      </c>
    </row>
    <row r="115" spans="1:5" ht="14.85" customHeight="1" x14ac:dyDescent="0.2">
      <c r="A115" s="16" t="s">
        <v>184</v>
      </c>
      <c r="B115" s="3" t="s">
        <v>236</v>
      </c>
      <c r="C115" s="19">
        <f>200-(200*0.15)</f>
        <v>170</v>
      </c>
      <c r="D115" s="23">
        <f>200-(200*0.1)</f>
        <v>180</v>
      </c>
      <c r="E115" s="11" t="s">
        <v>61</v>
      </c>
    </row>
    <row r="116" spans="1:5" ht="14.85" customHeight="1" x14ac:dyDescent="0.2">
      <c r="A116" s="16" t="s">
        <v>185</v>
      </c>
      <c r="B116" s="2" t="s">
        <v>204</v>
      </c>
      <c r="C116" s="19">
        <f t="shared" ref="C116:C118" si="9">200-(200*0.15)</f>
        <v>170</v>
      </c>
      <c r="D116" s="23">
        <f t="shared" ref="D116:D118" si="10">200-(200*0.1)</f>
        <v>180</v>
      </c>
      <c r="E116" s="11" t="s">
        <v>61</v>
      </c>
    </row>
    <row r="117" spans="1:5" ht="14.85" customHeight="1" x14ac:dyDescent="0.2">
      <c r="A117" s="16" t="s">
        <v>186</v>
      </c>
      <c r="B117" s="3" t="s">
        <v>712</v>
      </c>
      <c r="C117" s="19">
        <f t="shared" si="9"/>
        <v>170</v>
      </c>
      <c r="D117" s="23">
        <f t="shared" si="10"/>
        <v>180</v>
      </c>
      <c r="E117" s="11" t="s">
        <v>61</v>
      </c>
    </row>
    <row r="118" spans="1:5" ht="14.85" customHeight="1" x14ac:dyDescent="0.2">
      <c r="A118" s="16" t="s">
        <v>187</v>
      </c>
      <c r="B118" s="3" t="s">
        <v>713</v>
      </c>
      <c r="C118" s="19">
        <f t="shared" si="9"/>
        <v>170</v>
      </c>
      <c r="D118" s="23">
        <f t="shared" si="10"/>
        <v>180</v>
      </c>
      <c r="E118" s="11" t="s">
        <v>61</v>
      </c>
    </row>
    <row r="119" spans="1:5" ht="14.85" customHeight="1" x14ac:dyDescent="0.2">
      <c r="A119" s="16" t="s">
        <v>188</v>
      </c>
      <c r="B119" s="2" t="s">
        <v>205</v>
      </c>
      <c r="C119" s="19">
        <f>400-(400*0.15)</f>
        <v>340</v>
      </c>
      <c r="D119" s="23">
        <f>400-(400*0.1)</f>
        <v>360</v>
      </c>
      <c r="E119" s="11" t="s">
        <v>67</v>
      </c>
    </row>
    <row r="120" spans="1:5" ht="14.85" customHeight="1" x14ac:dyDescent="0.2">
      <c r="A120" s="16" t="s">
        <v>189</v>
      </c>
      <c r="B120" s="2" t="s">
        <v>206</v>
      </c>
      <c r="C120" s="19">
        <f t="shared" ref="C120:C121" si="11">400-(400*0.15)</f>
        <v>340</v>
      </c>
      <c r="D120" s="23">
        <f t="shared" ref="D120:D121" si="12">400-(400*0.1)</f>
        <v>360</v>
      </c>
      <c r="E120" s="11" t="s">
        <v>67</v>
      </c>
    </row>
    <row r="121" spans="1:5" ht="14.85" customHeight="1" x14ac:dyDescent="0.2">
      <c r="A121" s="16" t="s">
        <v>190</v>
      </c>
      <c r="B121" s="2" t="s">
        <v>207</v>
      </c>
      <c r="C121" s="19">
        <f t="shared" si="11"/>
        <v>340</v>
      </c>
      <c r="D121" s="23">
        <f t="shared" si="12"/>
        <v>360</v>
      </c>
      <c r="E121" s="11" t="s">
        <v>67</v>
      </c>
    </row>
    <row r="122" spans="1:5" ht="14.85" customHeight="1" x14ac:dyDescent="0.2">
      <c r="A122" s="16" t="s">
        <v>191</v>
      </c>
      <c r="B122" s="2" t="s">
        <v>208</v>
      </c>
      <c r="C122" s="19">
        <f>200-(200*0.15)</f>
        <v>170</v>
      </c>
      <c r="D122" s="23">
        <f>200-(200*0.1)</f>
        <v>180</v>
      </c>
      <c r="E122" s="11" t="s">
        <v>61</v>
      </c>
    </row>
    <row r="123" spans="1:5" ht="14.85" customHeight="1" x14ac:dyDescent="0.2">
      <c r="A123" s="16" t="s">
        <v>192</v>
      </c>
      <c r="B123" s="3" t="s">
        <v>209</v>
      </c>
      <c r="C123" s="19">
        <f>400-(400*0.15)</f>
        <v>340</v>
      </c>
      <c r="D123" s="23">
        <f>400-(400*0.1)</f>
        <v>360</v>
      </c>
      <c r="E123" s="11" t="s">
        <v>67</v>
      </c>
    </row>
    <row r="124" spans="1:5" ht="14.85" customHeight="1" x14ac:dyDescent="0.2">
      <c r="A124" s="16" t="s">
        <v>193</v>
      </c>
      <c r="B124" s="2" t="s">
        <v>210</v>
      </c>
      <c r="C124" s="19">
        <f t="shared" ref="C124:C126" si="13">400-(400*0.15)</f>
        <v>340</v>
      </c>
      <c r="D124" s="23">
        <f t="shared" ref="D124:D126" si="14">400-(400*0.1)</f>
        <v>360</v>
      </c>
      <c r="E124" s="11" t="s">
        <v>67</v>
      </c>
    </row>
    <row r="125" spans="1:5" ht="14.85" customHeight="1" x14ac:dyDescent="0.2">
      <c r="A125" s="16" t="s">
        <v>194</v>
      </c>
      <c r="B125" s="2" t="s">
        <v>211</v>
      </c>
      <c r="C125" s="19">
        <f t="shared" si="13"/>
        <v>340</v>
      </c>
      <c r="D125" s="23">
        <f t="shared" si="14"/>
        <v>360</v>
      </c>
      <c r="E125" s="11" t="s">
        <v>67</v>
      </c>
    </row>
    <row r="126" spans="1:5" ht="14.85" customHeight="1" x14ac:dyDescent="0.2">
      <c r="A126" s="16" t="s">
        <v>195</v>
      </c>
      <c r="B126" s="2" t="s">
        <v>212</v>
      </c>
      <c r="C126" s="19">
        <f t="shared" si="13"/>
        <v>340</v>
      </c>
      <c r="D126" s="23">
        <f t="shared" si="14"/>
        <v>360</v>
      </c>
      <c r="E126" s="11" t="s">
        <v>67</v>
      </c>
    </row>
    <row r="127" spans="1:5" ht="14.85" customHeight="1" x14ac:dyDescent="0.2">
      <c r="A127" s="16" t="s">
        <v>196</v>
      </c>
      <c r="B127" s="2" t="s">
        <v>213</v>
      </c>
      <c r="C127" s="19">
        <f>200-(200*0.15)</f>
        <v>170</v>
      </c>
      <c r="D127" s="23">
        <f>200-(200*0.1)</f>
        <v>180</v>
      </c>
      <c r="E127" s="11" t="s">
        <v>61</v>
      </c>
    </row>
    <row r="128" spans="1:5" ht="14.85" customHeight="1" x14ac:dyDescent="0.2">
      <c r="A128" s="16" t="s">
        <v>197</v>
      </c>
      <c r="B128" s="2" t="s">
        <v>214</v>
      </c>
      <c r="C128" s="19">
        <f>200-(200*0.15)</f>
        <v>170</v>
      </c>
      <c r="D128" s="23">
        <f>200-(200*0.1)</f>
        <v>180</v>
      </c>
      <c r="E128" s="11" t="s">
        <v>61</v>
      </c>
    </row>
    <row r="129" spans="1:5" ht="14.85" customHeight="1" x14ac:dyDescent="0.2">
      <c r="A129" s="16" t="s">
        <v>198</v>
      </c>
      <c r="B129" s="2" t="s">
        <v>215</v>
      </c>
      <c r="C129" s="19">
        <f>400-(400*0.15)</f>
        <v>340</v>
      </c>
      <c r="D129" s="23">
        <f>400-(400*0.1)</f>
        <v>360</v>
      </c>
      <c r="E129" s="11" t="s">
        <v>67</v>
      </c>
    </row>
    <row r="130" spans="1:5" ht="14.85" customHeight="1" x14ac:dyDescent="0.2">
      <c r="A130" s="16" t="s">
        <v>199</v>
      </c>
      <c r="B130" s="2" t="s">
        <v>216</v>
      </c>
      <c r="C130" s="19">
        <f>200-(200*0.15)</f>
        <v>170</v>
      </c>
      <c r="D130" s="23">
        <f>200-(200*0.1)</f>
        <v>180</v>
      </c>
      <c r="E130" s="11" t="s">
        <v>61</v>
      </c>
    </row>
    <row r="131" spans="1:5" ht="14.85" customHeight="1" x14ac:dyDescent="0.2">
      <c r="A131" s="16" t="s">
        <v>200</v>
      </c>
      <c r="B131" s="2" t="s">
        <v>217</v>
      </c>
      <c r="C131" s="19">
        <f>400-(400*0.15)</f>
        <v>340</v>
      </c>
      <c r="D131" s="23">
        <f>400-(400*0.1)</f>
        <v>360</v>
      </c>
      <c r="E131" s="11" t="s">
        <v>67</v>
      </c>
    </row>
    <row r="132" spans="1:5" ht="14.85" customHeight="1" x14ac:dyDescent="0.2">
      <c r="A132" s="16" t="s">
        <v>201</v>
      </c>
      <c r="B132" s="2" t="s">
        <v>102</v>
      </c>
      <c r="C132" s="19">
        <f>300-(300*0.15)</f>
        <v>255</v>
      </c>
      <c r="D132" s="23">
        <f>300-(300*0.1)</f>
        <v>270</v>
      </c>
      <c r="E132" s="11" t="s">
        <v>64</v>
      </c>
    </row>
    <row r="133" spans="1:5" ht="14.85" customHeight="1" x14ac:dyDescent="0.2">
      <c r="A133" s="16" t="s">
        <v>202</v>
      </c>
      <c r="B133" s="2" t="s">
        <v>218</v>
      </c>
      <c r="C133" s="19">
        <f>500-(500*0.15)</f>
        <v>425</v>
      </c>
      <c r="D133" s="23">
        <f>500-(500*0.1)</f>
        <v>450</v>
      </c>
      <c r="E133" s="11" t="s">
        <v>68</v>
      </c>
    </row>
    <row r="134" spans="1:5" ht="14.85" customHeight="1" x14ac:dyDescent="0.2">
      <c r="A134" s="16" t="s">
        <v>203</v>
      </c>
      <c r="B134" s="2" t="s">
        <v>219</v>
      </c>
      <c r="C134" s="19">
        <f>200-(200*0.15)</f>
        <v>170</v>
      </c>
      <c r="D134" s="23">
        <f>200-(200*0.1)</f>
        <v>180</v>
      </c>
      <c r="E134" s="11" t="s">
        <v>61</v>
      </c>
    </row>
    <row r="135" spans="1:5" ht="14.85" customHeight="1" x14ac:dyDescent="0.2">
      <c r="A135" s="5" t="s">
        <v>221</v>
      </c>
      <c r="B135" s="93" t="s">
        <v>220</v>
      </c>
      <c r="C135" s="94"/>
      <c r="D135" s="94"/>
      <c r="E135" s="95"/>
    </row>
    <row r="136" spans="1:5" ht="14.85" customHeight="1" x14ac:dyDescent="0.2">
      <c r="A136" s="16" t="s">
        <v>222</v>
      </c>
      <c r="B136" s="2" t="s">
        <v>236</v>
      </c>
      <c r="C136" s="19">
        <f>200-(200*0.15)</f>
        <v>170</v>
      </c>
      <c r="D136" s="23">
        <f>200-(200*0.1)</f>
        <v>180</v>
      </c>
      <c r="E136" s="11" t="s">
        <v>61</v>
      </c>
    </row>
    <row r="137" spans="1:5" ht="14.85" customHeight="1" x14ac:dyDescent="0.2">
      <c r="A137" s="16" t="s">
        <v>223</v>
      </c>
      <c r="B137" s="2" t="s">
        <v>237</v>
      </c>
      <c r="C137" s="19">
        <f t="shared" ref="C137:C157" si="15">200-(200*0.15)</f>
        <v>170</v>
      </c>
      <c r="D137" s="23">
        <f t="shared" ref="D137:D157" si="16">200-(200*0.1)</f>
        <v>180</v>
      </c>
      <c r="E137" s="11" t="s">
        <v>61</v>
      </c>
    </row>
    <row r="138" spans="1:5" ht="14.85" customHeight="1" x14ac:dyDescent="0.2">
      <c r="A138" s="16" t="s">
        <v>224</v>
      </c>
      <c r="B138" s="3" t="s">
        <v>710</v>
      </c>
      <c r="C138" s="19">
        <f t="shared" si="15"/>
        <v>170</v>
      </c>
      <c r="D138" s="23">
        <f t="shared" si="16"/>
        <v>180</v>
      </c>
      <c r="E138" s="11" t="s">
        <v>61</v>
      </c>
    </row>
    <row r="139" spans="1:5" ht="14.85" customHeight="1" x14ac:dyDescent="0.2">
      <c r="A139" s="16" t="s">
        <v>225</v>
      </c>
      <c r="B139" s="3" t="s">
        <v>810</v>
      </c>
      <c r="C139" s="19">
        <f>80-(80*0.15)</f>
        <v>68</v>
      </c>
      <c r="D139" s="23">
        <f>80-(80*0.1)</f>
        <v>72</v>
      </c>
      <c r="E139" s="11" t="s">
        <v>633</v>
      </c>
    </row>
    <row r="140" spans="1:5" ht="14.85" customHeight="1" x14ac:dyDescent="0.2">
      <c r="A140" s="16" t="s">
        <v>226</v>
      </c>
      <c r="B140" s="2" t="s">
        <v>238</v>
      </c>
      <c r="C140" s="19">
        <f t="shared" si="15"/>
        <v>170</v>
      </c>
      <c r="D140" s="23">
        <f t="shared" si="16"/>
        <v>180</v>
      </c>
      <c r="E140" s="11" t="s">
        <v>61</v>
      </c>
    </row>
    <row r="141" spans="1:5" ht="14.85" customHeight="1" x14ac:dyDescent="0.2">
      <c r="A141" s="16" t="s">
        <v>227</v>
      </c>
      <c r="B141" s="2" t="s">
        <v>102</v>
      </c>
      <c r="C141" s="19">
        <f>300-(300*0.15)</f>
        <v>255</v>
      </c>
      <c r="D141" s="23">
        <f>300-(300*0.1)</f>
        <v>270</v>
      </c>
      <c r="E141" s="11" t="s">
        <v>64</v>
      </c>
    </row>
    <row r="142" spans="1:5" ht="14.85" customHeight="1" x14ac:dyDescent="0.2">
      <c r="A142" s="16" t="s">
        <v>228</v>
      </c>
      <c r="B142" s="3" t="s">
        <v>749</v>
      </c>
      <c r="C142" s="19">
        <f t="shared" si="15"/>
        <v>170</v>
      </c>
      <c r="D142" s="23">
        <f t="shared" si="16"/>
        <v>180</v>
      </c>
      <c r="E142" s="11" t="s">
        <v>61</v>
      </c>
    </row>
    <row r="143" spans="1:5" ht="14.85" customHeight="1" x14ac:dyDescent="0.2">
      <c r="A143" s="16" t="s">
        <v>229</v>
      </c>
      <c r="B143" s="3" t="s">
        <v>748</v>
      </c>
      <c r="C143" s="19">
        <f t="shared" si="15"/>
        <v>170</v>
      </c>
      <c r="D143" s="23">
        <f t="shared" si="16"/>
        <v>180</v>
      </c>
      <c r="E143" s="11" t="s">
        <v>61</v>
      </c>
    </row>
    <row r="144" spans="1:5" ht="14.85" customHeight="1" x14ac:dyDescent="0.2">
      <c r="A144" s="16" t="s">
        <v>230</v>
      </c>
      <c r="B144" s="2" t="s">
        <v>811</v>
      </c>
      <c r="C144" s="19">
        <f t="shared" si="15"/>
        <v>170</v>
      </c>
      <c r="D144" s="23">
        <f t="shared" si="16"/>
        <v>180</v>
      </c>
      <c r="E144" s="11" t="s">
        <v>61</v>
      </c>
    </row>
    <row r="145" spans="1:5" ht="14.85" customHeight="1" x14ac:dyDescent="0.2">
      <c r="A145" s="16" t="s">
        <v>231</v>
      </c>
      <c r="B145" s="2" t="s">
        <v>239</v>
      </c>
      <c r="C145" s="19">
        <f t="shared" si="15"/>
        <v>170</v>
      </c>
      <c r="D145" s="23">
        <f t="shared" si="16"/>
        <v>180</v>
      </c>
      <c r="E145" s="11" t="s">
        <v>61</v>
      </c>
    </row>
    <row r="146" spans="1:5" ht="14.85" customHeight="1" x14ac:dyDescent="0.2">
      <c r="A146" s="16" t="s">
        <v>232</v>
      </c>
      <c r="B146" s="2" t="s">
        <v>89</v>
      </c>
      <c r="C146" s="19">
        <f>500-(500*0.15)</f>
        <v>425</v>
      </c>
      <c r="D146" s="23">
        <f>500-(500*0.1)</f>
        <v>450</v>
      </c>
      <c r="E146" s="11" t="s">
        <v>68</v>
      </c>
    </row>
    <row r="147" spans="1:5" ht="14.85" customHeight="1" x14ac:dyDescent="0.2">
      <c r="A147" s="16" t="s">
        <v>233</v>
      </c>
      <c r="B147" s="2" t="s">
        <v>90</v>
      </c>
      <c r="C147" s="19">
        <f t="shared" si="15"/>
        <v>170</v>
      </c>
      <c r="D147" s="23">
        <f t="shared" si="16"/>
        <v>180</v>
      </c>
      <c r="E147" s="11" t="s">
        <v>61</v>
      </c>
    </row>
    <row r="148" spans="1:5" ht="14.85" customHeight="1" x14ac:dyDescent="0.2">
      <c r="A148" s="16" t="s">
        <v>234</v>
      </c>
      <c r="B148" s="2" t="s">
        <v>105</v>
      </c>
      <c r="C148" s="19">
        <f>600-(600*0.15)</f>
        <v>510</v>
      </c>
      <c r="D148" s="23">
        <f>600-(600*0.1)</f>
        <v>540</v>
      </c>
      <c r="E148" s="11" t="s">
        <v>629</v>
      </c>
    </row>
    <row r="149" spans="1:5" ht="14.85" customHeight="1" x14ac:dyDescent="0.2">
      <c r="A149" s="16" t="s">
        <v>235</v>
      </c>
      <c r="B149" s="2" t="s">
        <v>106</v>
      </c>
      <c r="C149" s="19">
        <f t="shared" si="15"/>
        <v>170</v>
      </c>
      <c r="D149" s="23">
        <f t="shared" si="16"/>
        <v>180</v>
      </c>
      <c r="E149" s="11" t="s">
        <v>61</v>
      </c>
    </row>
    <row r="150" spans="1:5" ht="15.6" customHeight="1" x14ac:dyDescent="0.2">
      <c r="A150" s="5" t="s">
        <v>241</v>
      </c>
      <c r="B150" s="93" t="s">
        <v>240</v>
      </c>
      <c r="C150" s="94"/>
      <c r="D150" s="94"/>
      <c r="E150" s="95"/>
    </row>
    <row r="151" spans="1:5" ht="14.85" customHeight="1" x14ac:dyDescent="0.2">
      <c r="A151" s="16" t="s">
        <v>242</v>
      </c>
      <c r="B151" s="3" t="s">
        <v>98</v>
      </c>
      <c r="C151" s="19">
        <f>500-(500*0.15)</f>
        <v>425</v>
      </c>
      <c r="D151" s="23">
        <f>500-(500*0.1)</f>
        <v>450</v>
      </c>
      <c r="E151" s="11" t="s">
        <v>68</v>
      </c>
    </row>
    <row r="152" spans="1:5" ht="14.85" customHeight="1" x14ac:dyDescent="0.2">
      <c r="A152" s="16" t="s">
        <v>243</v>
      </c>
      <c r="B152" s="2" t="s">
        <v>94</v>
      </c>
      <c r="C152" s="19">
        <f t="shared" si="15"/>
        <v>170</v>
      </c>
      <c r="D152" s="23">
        <f t="shared" si="16"/>
        <v>180</v>
      </c>
      <c r="E152" s="11" t="s">
        <v>61</v>
      </c>
    </row>
    <row r="153" spans="1:5" ht="14.85" customHeight="1" x14ac:dyDescent="0.2">
      <c r="A153" s="16" t="s">
        <v>244</v>
      </c>
      <c r="B153" s="3" t="s">
        <v>708</v>
      </c>
      <c r="C153" s="19">
        <f t="shared" si="15"/>
        <v>170</v>
      </c>
      <c r="D153" s="23">
        <f t="shared" si="16"/>
        <v>180</v>
      </c>
      <c r="E153" s="11" t="s">
        <v>61</v>
      </c>
    </row>
    <row r="154" spans="1:5" ht="14.85" customHeight="1" x14ac:dyDescent="0.2">
      <c r="A154" s="16" t="s">
        <v>245</v>
      </c>
      <c r="B154" s="2" t="s">
        <v>99</v>
      </c>
      <c r="C154" s="19">
        <f>400-(400*0.15)</f>
        <v>340</v>
      </c>
      <c r="D154" s="23">
        <f>400-(400*0.1)</f>
        <v>360</v>
      </c>
      <c r="E154" s="11" t="s">
        <v>67</v>
      </c>
    </row>
    <row r="155" spans="1:5" ht="14.85" customHeight="1" x14ac:dyDescent="0.2">
      <c r="A155" s="16" t="s">
        <v>246</v>
      </c>
      <c r="B155" s="2" t="s">
        <v>252</v>
      </c>
      <c r="C155" s="19">
        <f t="shared" si="15"/>
        <v>170</v>
      </c>
      <c r="D155" s="23">
        <f t="shared" si="16"/>
        <v>180</v>
      </c>
      <c r="E155" s="11" t="s">
        <v>61</v>
      </c>
    </row>
    <row r="156" spans="1:5" ht="14.85" customHeight="1" x14ac:dyDescent="0.2">
      <c r="A156" s="16" t="s">
        <v>247</v>
      </c>
      <c r="B156" s="2" t="s">
        <v>253</v>
      </c>
      <c r="C156" s="19">
        <f t="shared" si="15"/>
        <v>170</v>
      </c>
      <c r="D156" s="23">
        <f t="shared" si="16"/>
        <v>180</v>
      </c>
      <c r="E156" s="11" t="s">
        <v>61</v>
      </c>
    </row>
    <row r="157" spans="1:5" ht="14.85" customHeight="1" x14ac:dyDescent="0.2">
      <c r="A157" s="16" t="s">
        <v>248</v>
      </c>
      <c r="B157" s="2" t="s">
        <v>811</v>
      </c>
      <c r="C157" s="19">
        <f t="shared" si="15"/>
        <v>170</v>
      </c>
      <c r="D157" s="23">
        <f t="shared" si="16"/>
        <v>180</v>
      </c>
      <c r="E157" s="11" t="s">
        <v>61</v>
      </c>
    </row>
    <row r="158" spans="1:5" ht="14.85" customHeight="1" x14ac:dyDescent="0.2">
      <c r="A158" s="16" t="s">
        <v>249</v>
      </c>
      <c r="B158" s="3" t="s">
        <v>254</v>
      </c>
      <c r="C158" s="19">
        <f>500-(500*0.15)</f>
        <v>425</v>
      </c>
      <c r="D158" s="23">
        <f>500-(500*0.1)</f>
        <v>450</v>
      </c>
      <c r="E158" s="11" t="s">
        <v>68</v>
      </c>
    </row>
    <row r="159" spans="1:5" ht="14.85" customHeight="1" x14ac:dyDescent="0.2">
      <c r="A159" s="16" t="s">
        <v>250</v>
      </c>
      <c r="B159" s="2" t="s">
        <v>255</v>
      </c>
      <c r="C159" s="19">
        <f t="shared" ref="C159:C160" si="17">500-(500*0.15)</f>
        <v>425</v>
      </c>
      <c r="D159" s="23">
        <f t="shared" ref="D159:D160" si="18">500-(500*0.1)</f>
        <v>450</v>
      </c>
      <c r="E159" s="11" t="s">
        <v>68</v>
      </c>
    </row>
    <row r="160" spans="1:5" ht="15.6" customHeight="1" x14ac:dyDescent="0.2">
      <c r="A160" s="16" t="s">
        <v>251</v>
      </c>
      <c r="B160" s="2" t="s">
        <v>107</v>
      </c>
      <c r="C160" s="19">
        <f t="shared" si="17"/>
        <v>425</v>
      </c>
      <c r="D160" s="23">
        <f t="shared" si="18"/>
        <v>450</v>
      </c>
      <c r="E160" s="11" t="s">
        <v>68</v>
      </c>
    </row>
    <row r="161" spans="1:5" s="48" customFormat="1" ht="26.45" customHeight="1" x14ac:dyDescent="0.2">
      <c r="A161" s="75" t="s">
        <v>766</v>
      </c>
      <c r="B161" s="76" t="s">
        <v>764</v>
      </c>
      <c r="C161" s="47">
        <f>950-(950*0.15)</f>
        <v>807.5</v>
      </c>
      <c r="D161" s="77">
        <f>950-(950*0.1)</f>
        <v>855</v>
      </c>
      <c r="E161" s="78" t="s">
        <v>765</v>
      </c>
    </row>
    <row r="162" spans="1:5" ht="14.85" customHeight="1" x14ac:dyDescent="0.2">
      <c r="A162" s="5" t="s">
        <v>257</v>
      </c>
      <c r="B162" s="93" t="s">
        <v>256</v>
      </c>
      <c r="C162" s="94"/>
      <c r="D162" s="94"/>
      <c r="E162" s="95"/>
    </row>
    <row r="163" spans="1:5" ht="14.85" customHeight="1" x14ac:dyDescent="0.2">
      <c r="A163" s="16" t="s">
        <v>258</v>
      </c>
      <c r="B163" s="3" t="s">
        <v>649</v>
      </c>
      <c r="C163" s="19">
        <f>600-(600*0.15)</f>
        <v>510</v>
      </c>
      <c r="D163" s="23">
        <f>600-(600*0.1)</f>
        <v>540</v>
      </c>
      <c r="E163" s="11" t="s">
        <v>629</v>
      </c>
    </row>
    <row r="164" spans="1:5" ht="14.85" customHeight="1" x14ac:dyDescent="0.2">
      <c r="A164" s="16" t="s">
        <v>259</v>
      </c>
      <c r="B164" s="3" t="s">
        <v>760</v>
      </c>
      <c r="C164" s="19">
        <f t="shared" ref="C164:C165" si="19">600-(600*0.15)</f>
        <v>510</v>
      </c>
      <c r="D164" s="23">
        <f t="shared" ref="D164:D165" si="20">600-(600*0.1)</f>
        <v>540</v>
      </c>
      <c r="E164" s="11" t="s">
        <v>629</v>
      </c>
    </row>
    <row r="165" spans="1:5" ht="14.85" customHeight="1" x14ac:dyDescent="0.2">
      <c r="A165" s="16" t="s">
        <v>260</v>
      </c>
      <c r="B165" s="3" t="s">
        <v>641</v>
      </c>
      <c r="C165" s="19">
        <f t="shared" si="19"/>
        <v>510</v>
      </c>
      <c r="D165" s="23">
        <f t="shared" si="20"/>
        <v>540</v>
      </c>
      <c r="E165" s="11" t="s">
        <v>629</v>
      </c>
    </row>
    <row r="166" spans="1:5" ht="14.85" customHeight="1" x14ac:dyDescent="0.2">
      <c r="A166" s="16" t="s">
        <v>261</v>
      </c>
      <c r="B166" s="3" t="s">
        <v>642</v>
      </c>
      <c r="C166" s="19">
        <f t="shared" ref="C166" si="21">500-(500*0.15)</f>
        <v>425</v>
      </c>
      <c r="D166" s="23">
        <f>500-(500*0.1)</f>
        <v>450</v>
      </c>
      <c r="E166" s="11" t="s">
        <v>68</v>
      </c>
    </row>
    <row r="167" spans="1:5" ht="14.85" customHeight="1" x14ac:dyDescent="0.2">
      <c r="A167" s="5" t="s">
        <v>262</v>
      </c>
      <c r="B167" s="93" t="s">
        <v>263</v>
      </c>
      <c r="C167" s="94"/>
      <c r="D167" s="94"/>
      <c r="E167" s="95"/>
    </row>
    <row r="168" spans="1:5" ht="14.85" customHeight="1" x14ac:dyDescent="0.2">
      <c r="A168" s="16" t="s">
        <v>264</v>
      </c>
      <c r="B168" s="3" t="s">
        <v>295</v>
      </c>
      <c r="C168" s="19">
        <f t="shared" ref="C168:C186" si="22">500-(500*0.15)</f>
        <v>425</v>
      </c>
      <c r="D168" s="23">
        <f t="shared" ref="D168:D186" si="23">500-(500*0.1)</f>
        <v>450</v>
      </c>
      <c r="E168" s="11" t="s">
        <v>68</v>
      </c>
    </row>
    <row r="169" spans="1:5" ht="14.85" customHeight="1" x14ac:dyDescent="0.2">
      <c r="A169" s="16" t="s">
        <v>265</v>
      </c>
      <c r="B169" s="3" t="s">
        <v>762</v>
      </c>
      <c r="C169" s="19">
        <f>600-(600*0.15)</f>
        <v>510</v>
      </c>
      <c r="D169" s="23">
        <f>600-(600*0.1)</f>
        <v>540</v>
      </c>
      <c r="E169" s="11" t="s">
        <v>629</v>
      </c>
    </row>
    <row r="170" spans="1:5" ht="14.85" customHeight="1" x14ac:dyDescent="0.2">
      <c r="A170" s="16" t="s">
        <v>266</v>
      </c>
      <c r="B170" s="3" t="s">
        <v>643</v>
      </c>
      <c r="C170" s="19">
        <f t="shared" si="22"/>
        <v>425</v>
      </c>
      <c r="D170" s="23">
        <f t="shared" si="23"/>
        <v>450</v>
      </c>
      <c r="E170" s="11" t="s">
        <v>68</v>
      </c>
    </row>
    <row r="171" spans="1:5" ht="14.85" customHeight="1" x14ac:dyDescent="0.2">
      <c r="A171" s="16" t="s">
        <v>267</v>
      </c>
      <c r="B171" s="3" t="s">
        <v>644</v>
      </c>
      <c r="C171" s="19">
        <f t="shared" si="22"/>
        <v>425</v>
      </c>
      <c r="D171" s="23">
        <f t="shared" si="23"/>
        <v>450</v>
      </c>
      <c r="E171" s="11" t="s">
        <v>68</v>
      </c>
    </row>
    <row r="172" spans="1:5" ht="14.85" customHeight="1" x14ac:dyDescent="0.2">
      <c r="A172" s="16" t="s">
        <v>268</v>
      </c>
      <c r="B172" s="3" t="s">
        <v>645</v>
      </c>
      <c r="C172" s="19">
        <f t="shared" si="22"/>
        <v>425</v>
      </c>
      <c r="D172" s="23">
        <f t="shared" si="23"/>
        <v>450</v>
      </c>
      <c r="E172" s="11" t="s">
        <v>68</v>
      </c>
    </row>
    <row r="173" spans="1:5" ht="14.85" customHeight="1" x14ac:dyDescent="0.2">
      <c r="A173" s="16" t="s">
        <v>269</v>
      </c>
      <c r="B173" s="3" t="s">
        <v>109</v>
      </c>
      <c r="C173" s="19">
        <f t="shared" si="22"/>
        <v>425</v>
      </c>
      <c r="D173" s="23">
        <f t="shared" si="23"/>
        <v>450</v>
      </c>
      <c r="E173" s="11" t="s">
        <v>68</v>
      </c>
    </row>
    <row r="174" spans="1:5" ht="14.85" customHeight="1" x14ac:dyDescent="0.2">
      <c r="A174" s="16" t="s">
        <v>270</v>
      </c>
      <c r="B174" s="3" t="s">
        <v>296</v>
      </c>
      <c r="C174" s="19">
        <f t="shared" si="22"/>
        <v>425</v>
      </c>
      <c r="D174" s="23">
        <f t="shared" si="23"/>
        <v>450</v>
      </c>
      <c r="E174" s="11" t="s">
        <v>68</v>
      </c>
    </row>
    <row r="175" spans="1:5" ht="14.85" customHeight="1" x14ac:dyDescent="0.2">
      <c r="A175" s="16" t="s">
        <v>271</v>
      </c>
      <c r="B175" s="3" t="s">
        <v>646</v>
      </c>
      <c r="C175" s="19">
        <f>600-(600*0.15)</f>
        <v>510</v>
      </c>
      <c r="D175" s="23">
        <f>600-(600*0.1)</f>
        <v>540</v>
      </c>
      <c r="E175" s="11" t="s">
        <v>629</v>
      </c>
    </row>
    <row r="176" spans="1:5" ht="14.85" customHeight="1" x14ac:dyDescent="0.2">
      <c r="A176" s="16" t="s">
        <v>272</v>
      </c>
      <c r="B176" s="3" t="s">
        <v>297</v>
      </c>
      <c r="C176" s="19">
        <f t="shared" si="22"/>
        <v>425</v>
      </c>
      <c r="D176" s="23">
        <f t="shared" si="23"/>
        <v>450</v>
      </c>
      <c r="E176" s="11" t="s">
        <v>68</v>
      </c>
    </row>
    <row r="177" spans="1:5" ht="14.85" customHeight="1" x14ac:dyDescent="0.2">
      <c r="A177" s="16" t="s">
        <v>273</v>
      </c>
      <c r="B177" s="3" t="s">
        <v>298</v>
      </c>
      <c r="C177" s="19">
        <f t="shared" si="22"/>
        <v>425</v>
      </c>
      <c r="D177" s="23">
        <f t="shared" si="23"/>
        <v>450</v>
      </c>
      <c r="E177" s="11" t="s">
        <v>68</v>
      </c>
    </row>
    <row r="178" spans="1:5" ht="14.85" customHeight="1" x14ac:dyDescent="0.2">
      <c r="A178" s="16" t="s">
        <v>274</v>
      </c>
      <c r="B178" s="3" t="s">
        <v>92</v>
      </c>
      <c r="C178" s="19">
        <f>200-(200*0.15)</f>
        <v>170</v>
      </c>
      <c r="D178" s="23">
        <f>200-(200*0.1)</f>
        <v>180</v>
      </c>
      <c r="E178" s="11" t="s">
        <v>61</v>
      </c>
    </row>
    <row r="179" spans="1:5" ht="14.85" customHeight="1" x14ac:dyDescent="0.2">
      <c r="A179" s="16" t="s">
        <v>275</v>
      </c>
      <c r="B179" s="3" t="s">
        <v>299</v>
      </c>
      <c r="C179" s="19">
        <f>210-(210*0.15)</f>
        <v>178.5</v>
      </c>
      <c r="D179" s="23">
        <f>210-(210*0.1)</f>
        <v>189</v>
      </c>
      <c r="E179" s="11" t="s">
        <v>634</v>
      </c>
    </row>
    <row r="180" spans="1:5" ht="14.85" customHeight="1" x14ac:dyDescent="0.2">
      <c r="A180" s="16" t="s">
        <v>276</v>
      </c>
      <c r="B180" s="3" t="s">
        <v>810</v>
      </c>
      <c r="C180" s="19">
        <f>80-(80*0.15)</f>
        <v>68</v>
      </c>
      <c r="D180" s="23">
        <f>80-(80*0.1)</f>
        <v>72</v>
      </c>
      <c r="E180" s="11" t="s">
        <v>633</v>
      </c>
    </row>
    <row r="181" spans="1:5" ht="14.85" customHeight="1" x14ac:dyDescent="0.2">
      <c r="A181" s="16" t="s">
        <v>277</v>
      </c>
      <c r="B181" s="3" t="s">
        <v>300</v>
      </c>
      <c r="C181" s="19">
        <f>150-(150*0.15)</f>
        <v>127.5</v>
      </c>
      <c r="D181" s="23">
        <f>150-(150*0.1)</f>
        <v>135</v>
      </c>
      <c r="E181" s="11" t="s">
        <v>635</v>
      </c>
    </row>
    <row r="182" spans="1:5" ht="14.85" customHeight="1" x14ac:dyDescent="0.2">
      <c r="A182" s="16" t="s">
        <v>278</v>
      </c>
      <c r="B182" s="3" t="s">
        <v>310</v>
      </c>
      <c r="C182" s="19">
        <f>300-(300*0.15)</f>
        <v>255</v>
      </c>
      <c r="D182" s="23">
        <f>300-(300*0.1)</f>
        <v>270</v>
      </c>
      <c r="E182" s="11" t="s">
        <v>64</v>
      </c>
    </row>
    <row r="183" spans="1:5" ht="14.85" customHeight="1" x14ac:dyDescent="0.2">
      <c r="A183" s="16" t="s">
        <v>279</v>
      </c>
      <c r="B183" s="3" t="s">
        <v>301</v>
      </c>
      <c r="C183" s="19">
        <f>300-(300*0.15)</f>
        <v>255</v>
      </c>
      <c r="D183" s="23">
        <f>300-(300*0.1)</f>
        <v>270</v>
      </c>
      <c r="E183" s="11" t="s">
        <v>64</v>
      </c>
    </row>
    <row r="184" spans="1:5" ht="14.85" customHeight="1" x14ac:dyDescent="0.2">
      <c r="A184" s="16" t="s">
        <v>280</v>
      </c>
      <c r="B184" s="3" t="s">
        <v>302</v>
      </c>
      <c r="C184" s="19">
        <f>210-(210*0.15)</f>
        <v>178.5</v>
      </c>
      <c r="D184" s="23">
        <f>210-(210*0.1)</f>
        <v>189</v>
      </c>
      <c r="E184" s="11" t="s">
        <v>634</v>
      </c>
    </row>
    <row r="185" spans="1:5" ht="14.85" customHeight="1" x14ac:dyDescent="0.2">
      <c r="A185" s="16" t="s">
        <v>281</v>
      </c>
      <c r="B185" s="3" t="s">
        <v>303</v>
      </c>
      <c r="C185" s="19">
        <f>450-(450*0.15)</f>
        <v>382.5</v>
      </c>
      <c r="D185" s="23">
        <f>450-(450*0.1)</f>
        <v>405</v>
      </c>
      <c r="E185" s="11" t="s">
        <v>69</v>
      </c>
    </row>
    <row r="186" spans="1:5" ht="14.85" customHeight="1" x14ac:dyDescent="0.2">
      <c r="A186" s="16" t="s">
        <v>282</v>
      </c>
      <c r="B186" s="3" t="s">
        <v>304</v>
      </c>
      <c r="C186" s="19">
        <f t="shared" si="22"/>
        <v>425</v>
      </c>
      <c r="D186" s="23">
        <f t="shared" si="23"/>
        <v>450</v>
      </c>
      <c r="E186" s="11" t="s">
        <v>68</v>
      </c>
    </row>
    <row r="187" spans="1:5" ht="14.85" customHeight="1" x14ac:dyDescent="0.2">
      <c r="A187" s="16" t="s">
        <v>283</v>
      </c>
      <c r="B187" s="3" t="s">
        <v>722</v>
      </c>
      <c r="C187" s="19">
        <f>450-(450*0.15)</f>
        <v>382.5</v>
      </c>
      <c r="D187" s="23">
        <f>450-(450*0.1)</f>
        <v>405</v>
      </c>
      <c r="E187" s="11" t="s">
        <v>69</v>
      </c>
    </row>
    <row r="188" spans="1:5" ht="14.85" customHeight="1" x14ac:dyDescent="0.2">
      <c r="A188" s="16" t="s">
        <v>284</v>
      </c>
      <c r="B188" s="3" t="s">
        <v>723</v>
      </c>
      <c r="C188" s="19">
        <f>1000-(1000*0.15)</f>
        <v>850</v>
      </c>
      <c r="D188" s="23">
        <f>1000-(1000*0.1)</f>
        <v>900</v>
      </c>
      <c r="E188" s="11" t="s">
        <v>63</v>
      </c>
    </row>
    <row r="189" spans="1:5" ht="14.85" customHeight="1" x14ac:dyDescent="0.2">
      <c r="A189" s="16" t="s">
        <v>285</v>
      </c>
      <c r="B189" s="3" t="s">
        <v>724</v>
      </c>
      <c r="C189" s="19">
        <f>300-(300*0.15)</f>
        <v>255</v>
      </c>
      <c r="D189" s="23">
        <f>300-(300*0.1)</f>
        <v>270</v>
      </c>
      <c r="E189" s="11" t="s">
        <v>64</v>
      </c>
    </row>
    <row r="190" spans="1:5" ht="14.85" customHeight="1" x14ac:dyDescent="0.2">
      <c r="A190" s="16" t="s">
        <v>286</v>
      </c>
      <c r="B190" s="3" t="s">
        <v>305</v>
      </c>
      <c r="C190" s="19">
        <f>210-(210*0.15)</f>
        <v>178.5</v>
      </c>
      <c r="D190" s="23">
        <f>210-(210*0.1)</f>
        <v>189</v>
      </c>
      <c r="E190" s="11" t="s">
        <v>634</v>
      </c>
    </row>
    <row r="191" spans="1:5" ht="14.85" customHeight="1" x14ac:dyDescent="0.2">
      <c r="A191" s="16" t="s">
        <v>287</v>
      </c>
      <c r="B191" s="3" t="s">
        <v>725</v>
      </c>
      <c r="C191" s="19">
        <f>400-(400*0.15)</f>
        <v>340</v>
      </c>
      <c r="D191" s="23">
        <f>400-(400*0.1)</f>
        <v>360</v>
      </c>
      <c r="E191" s="11" t="s">
        <v>67</v>
      </c>
    </row>
    <row r="192" spans="1:5" ht="14.85" customHeight="1" x14ac:dyDescent="0.2">
      <c r="A192" s="16" t="s">
        <v>288</v>
      </c>
      <c r="B192" s="3" t="s">
        <v>726</v>
      </c>
      <c r="C192" s="19">
        <f>200-(200*0.15)</f>
        <v>170</v>
      </c>
      <c r="D192" s="23">
        <f>200-(200*0.1)</f>
        <v>180</v>
      </c>
      <c r="E192" s="11" t="s">
        <v>61</v>
      </c>
    </row>
    <row r="193" spans="1:5" ht="14.85" customHeight="1" x14ac:dyDescent="0.2">
      <c r="A193" s="16" t="s">
        <v>289</v>
      </c>
      <c r="B193" s="3" t="s">
        <v>727</v>
      </c>
      <c r="C193" s="19">
        <f>400-(400*0.15)</f>
        <v>340</v>
      </c>
      <c r="D193" s="23">
        <f>400-(400*0.1)</f>
        <v>360</v>
      </c>
      <c r="E193" s="11" t="s">
        <v>67</v>
      </c>
    </row>
    <row r="194" spans="1:5" ht="14.85" customHeight="1" x14ac:dyDescent="0.2">
      <c r="A194" s="16" t="s">
        <v>290</v>
      </c>
      <c r="B194" s="3" t="s">
        <v>306</v>
      </c>
      <c r="C194" s="19">
        <f>450-(450*0.15)</f>
        <v>382.5</v>
      </c>
      <c r="D194" s="23">
        <f>450-(450*0.1)</f>
        <v>405</v>
      </c>
      <c r="E194" s="11" t="s">
        <v>69</v>
      </c>
    </row>
    <row r="195" spans="1:5" ht="14.85" customHeight="1" x14ac:dyDescent="0.2">
      <c r="A195" s="16" t="s">
        <v>291</v>
      </c>
      <c r="B195" s="3" t="s">
        <v>30</v>
      </c>
      <c r="C195" s="19">
        <f>800-(800*0.15)</f>
        <v>680</v>
      </c>
      <c r="D195" s="23">
        <f>800-(800*0.1)</f>
        <v>720</v>
      </c>
      <c r="E195" s="11" t="s">
        <v>66</v>
      </c>
    </row>
    <row r="196" spans="1:5" ht="14.85" customHeight="1" x14ac:dyDescent="0.2">
      <c r="A196" s="16" t="s">
        <v>292</v>
      </c>
      <c r="B196" s="3" t="s">
        <v>753</v>
      </c>
      <c r="C196" s="19">
        <f>50-(50*0.15)</f>
        <v>42.5</v>
      </c>
      <c r="D196" s="23">
        <f>50-(50*0.1)</f>
        <v>45</v>
      </c>
      <c r="E196" s="11" t="s">
        <v>65</v>
      </c>
    </row>
    <row r="197" spans="1:5" ht="14.85" customHeight="1" x14ac:dyDescent="0.2">
      <c r="A197" s="16" t="s">
        <v>293</v>
      </c>
      <c r="B197" s="3" t="s">
        <v>751</v>
      </c>
      <c r="C197" s="19">
        <f>200-(200*0.15)</f>
        <v>170</v>
      </c>
      <c r="D197" s="23">
        <f>200-(200*0.1)</f>
        <v>180</v>
      </c>
      <c r="E197" s="11" t="s">
        <v>61</v>
      </c>
    </row>
    <row r="198" spans="1:5" ht="14.85" customHeight="1" x14ac:dyDescent="0.2">
      <c r="A198" s="16" t="s">
        <v>294</v>
      </c>
      <c r="B198" s="3" t="s">
        <v>752</v>
      </c>
      <c r="C198" s="19">
        <f>1000-(1000*0.15)</f>
        <v>850</v>
      </c>
      <c r="D198" s="23">
        <f>1000-(1000*0.1)</f>
        <v>900</v>
      </c>
      <c r="E198" s="11" t="s">
        <v>63</v>
      </c>
    </row>
    <row r="199" spans="1:5" ht="14.85" customHeight="1" x14ac:dyDescent="0.2">
      <c r="A199" s="5" t="s">
        <v>311</v>
      </c>
      <c r="B199" s="93" t="s">
        <v>309</v>
      </c>
      <c r="C199" s="94"/>
      <c r="D199" s="94"/>
      <c r="E199" s="95"/>
    </row>
    <row r="200" spans="1:5" ht="14.85" customHeight="1" x14ac:dyDescent="0.2">
      <c r="A200" s="16" t="s">
        <v>312</v>
      </c>
      <c r="B200" s="3" t="s">
        <v>810</v>
      </c>
      <c r="C200" s="19">
        <f>80-(80*0.15)</f>
        <v>68</v>
      </c>
      <c r="D200" s="23">
        <f>80-(80*0.1)</f>
        <v>72</v>
      </c>
      <c r="E200" s="11" t="s">
        <v>633</v>
      </c>
    </row>
    <row r="201" spans="1:5" ht="14.85" customHeight="1" x14ac:dyDescent="0.2">
      <c r="A201" s="16" t="s">
        <v>313</v>
      </c>
      <c r="B201" s="3" t="s">
        <v>92</v>
      </c>
      <c r="C201" s="19">
        <f t="shared" ref="C201:C205" si="24">200-(200*0.15)</f>
        <v>170</v>
      </c>
      <c r="D201" s="23">
        <f t="shared" ref="D201:D205" si="25">200-(200*0.1)</f>
        <v>180</v>
      </c>
      <c r="E201" s="11" t="s">
        <v>61</v>
      </c>
    </row>
    <row r="202" spans="1:5" ht="14.85" customHeight="1" x14ac:dyDescent="0.2">
      <c r="A202" s="16" t="s">
        <v>314</v>
      </c>
      <c r="B202" s="3" t="s">
        <v>310</v>
      </c>
      <c r="C202" s="19">
        <f>300-(300*0.15)</f>
        <v>255</v>
      </c>
      <c r="D202" s="23">
        <f>300-(300*0.1)</f>
        <v>270</v>
      </c>
      <c r="E202" s="11" t="s">
        <v>64</v>
      </c>
    </row>
    <row r="203" spans="1:5" ht="14.85" customHeight="1" x14ac:dyDescent="0.2">
      <c r="A203" s="16" t="s">
        <v>315</v>
      </c>
      <c r="B203" s="3" t="s">
        <v>30</v>
      </c>
      <c r="C203" s="19">
        <f>800-(800*0.15)</f>
        <v>680</v>
      </c>
      <c r="D203" s="23">
        <f>800-(800*0.1)</f>
        <v>720</v>
      </c>
      <c r="E203" s="11" t="s">
        <v>66</v>
      </c>
    </row>
    <row r="204" spans="1:5" ht="14.85" customHeight="1" x14ac:dyDescent="0.2">
      <c r="A204" s="16" t="s">
        <v>316</v>
      </c>
      <c r="B204" s="3" t="s">
        <v>753</v>
      </c>
      <c r="C204" s="19">
        <f>50-(50*0.15)</f>
        <v>42.5</v>
      </c>
      <c r="D204" s="23">
        <f>50-(50*0.1)</f>
        <v>45</v>
      </c>
      <c r="E204" s="11" t="s">
        <v>65</v>
      </c>
    </row>
    <row r="205" spans="1:5" ht="14.85" customHeight="1" x14ac:dyDescent="0.2">
      <c r="A205" s="16" t="s">
        <v>317</v>
      </c>
      <c r="B205" s="3" t="s">
        <v>308</v>
      </c>
      <c r="C205" s="19">
        <f t="shared" si="24"/>
        <v>170</v>
      </c>
      <c r="D205" s="23">
        <f t="shared" si="25"/>
        <v>180</v>
      </c>
      <c r="E205" s="11" t="s">
        <v>61</v>
      </c>
    </row>
    <row r="206" spans="1:5" ht="14.85" customHeight="1" x14ac:dyDescent="0.2">
      <c r="A206" s="5" t="s">
        <v>319</v>
      </c>
      <c r="B206" s="93" t="s">
        <v>318</v>
      </c>
      <c r="C206" s="94"/>
      <c r="D206" s="94"/>
      <c r="E206" s="95"/>
    </row>
    <row r="207" spans="1:5" ht="14.85" customHeight="1" x14ac:dyDescent="0.2">
      <c r="A207" s="16" t="s">
        <v>326</v>
      </c>
      <c r="B207" s="3" t="s">
        <v>30</v>
      </c>
      <c r="C207" s="19">
        <f>800-(800*0.15)</f>
        <v>680</v>
      </c>
      <c r="D207" s="23">
        <f>800-(800*0.1)</f>
        <v>720</v>
      </c>
      <c r="E207" s="11" t="s">
        <v>66</v>
      </c>
    </row>
    <row r="208" spans="1:5" ht="14.85" customHeight="1" x14ac:dyDescent="0.2">
      <c r="A208" s="16" t="s">
        <v>327</v>
      </c>
      <c r="B208" s="3" t="s">
        <v>307</v>
      </c>
      <c r="C208" s="19">
        <f>50-(50*0.15)</f>
        <v>42.5</v>
      </c>
      <c r="D208" s="23">
        <f>50-(50*0.1)</f>
        <v>45</v>
      </c>
      <c r="E208" s="11" t="s">
        <v>65</v>
      </c>
    </row>
    <row r="209" spans="1:5" ht="14.85" customHeight="1" x14ac:dyDescent="0.2">
      <c r="A209" s="16" t="s">
        <v>328</v>
      </c>
      <c r="B209" s="3" t="s">
        <v>751</v>
      </c>
      <c r="C209" s="19">
        <f t="shared" ref="C209" si="26">200-(200*0.15)</f>
        <v>170</v>
      </c>
      <c r="D209" s="23">
        <f t="shared" ref="D209" si="27">200-(200*0.1)</f>
        <v>180</v>
      </c>
      <c r="E209" s="11" t="s">
        <v>61</v>
      </c>
    </row>
    <row r="210" spans="1:5" ht="14.85" customHeight="1" x14ac:dyDescent="0.2">
      <c r="A210" s="16" t="s">
        <v>329</v>
      </c>
      <c r="B210" s="3" t="s">
        <v>320</v>
      </c>
      <c r="C210" s="19">
        <f>210-(210*0.15)</f>
        <v>178.5</v>
      </c>
      <c r="D210" s="23">
        <f>210-(210*0.1)</f>
        <v>189</v>
      </c>
      <c r="E210" s="11" t="s">
        <v>634</v>
      </c>
    </row>
    <row r="211" spans="1:5" ht="14.85" customHeight="1" x14ac:dyDescent="0.2">
      <c r="A211" s="16" t="s">
        <v>330</v>
      </c>
      <c r="B211" s="3" t="s">
        <v>321</v>
      </c>
      <c r="C211" s="19">
        <f>210-(210*0.15)</f>
        <v>178.5</v>
      </c>
      <c r="D211" s="23">
        <f>210-(210*0.1)</f>
        <v>189</v>
      </c>
      <c r="E211" s="11" t="s">
        <v>634</v>
      </c>
    </row>
    <row r="212" spans="1:5" ht="14.85" customHeight="1" x14ac:dyDescent="0.2">
      <c r="A212" s="16" t="s">
        <v>331</v>
      </c>
      <c r="B212" s="3" t="s">
        <v>322</v>
      </c>
      <c r="C212" s="19">
        <f>300-(300*0.15)</f>
        <v>255</v>
      </c>
      <c r="D212" s="23">
        <f>300-(300*0.1)</f>
        <v>270</v>
      </c>
      <c r="E212" s="11" t="s">
        <v>64</v>
      </c>
    </row>
    <row r="213" spans="1:5" ht="14.85" customHeight="1" x14ac:dyDescent="0.2">
      <c r="A213" s="16" t="s">
        <v>332</v>
      </c>
      <c r="B213" s="3" t="s">
        <v>323</v>
      </c>
      <c r="C213" s="19">
        <f t="shared" ref="C213" si="28">200-(200*0.15)</f>
        <v>170</v>
      </c>
      <c r="D213" s="23">
        <f t="shared" ref="D213" si="29">200-(200*0.1)</f>
        <v>180</v>
      </c>
      <c r="E213" s="11" t="s">
        <v>61</v>
      </c>
    </row>
    <row r="214" spans="1:5" ht="14.85" customHeight="1" x14ac:dyDescent="0.2">
      <c r="A214" s="16" t="s">
        <v>333</v>
      </c>
      <c r="B214" s="3" t="s">
        <v>810</v>
      </c>
      <c r="C214" s="19">
        <f>80-(80*0.15)</f>
        <v>68</v>
      </c>
      <c r="D214" s="23">
        <f>80-(80*0.1)</f>
        <v>72</v>
      </c>
      <c r="E214" s="11" t="s">
        <v>633</v>
      </c>
    </row>
    <row r="215" spans="1:5" ht="14.85" customHeight="1" x14ac:dyDescent="0.2">
      <c r="A215" s="16" t="s">
        <v>334</v>
      </c>
      <c r="B215" s="3" t="s">
        <v>324</v>
      </c>
      <c r="C215" s="19">
        <f>800-(800*0.15)</f>
        <v>680</v>
      </c>
      <c r="D215" s="23">
        <f>800-(800*0.1)</f>
        <v>720</v>
      </c>
      <c r="E215" s="11" t="s">
        <v>66</v>
      </c>
    </row>
    <row r="216" spans="1:5" ht="14.85" customHeight="1" x14ac:dyDescent="0.2">
      <c r="A216" s="16" t="s">
        <v>335</v>
      </c>
      <c r="B216" s="3" t="s">
        <v>325</v>
      </c>
      <c r="C216" s="19">
        <f t="shared" ref="C216" si="30">200-(200*0.15)</f>
        <v>170</v>
      </c>
      <c r="D216" s="23">
        <f t="shared" ref="D216" si="31">200-(200*0.1)</f>
        <v>180</v>
      </c>
      <c r="E216" s="11" t="s">
        <v>61</v>
      </c>
    </row>
    <row r="217" spans="1:5" ht="14.85" customHeight="1" x14ac:dyDescent="0.2">
      <c r="A217" s="16" t="s">
        <v>336</v>
      </c>
      <c r="B217" s="3" t="s">
        <v>646</v>
      </c>
      <c r="C217" s="19">
        <f>600-(600*0.15)</f>
        <v>510</v>
      </c>
      <c r="D217" s="20">
        <v>540</v>
      </c>
      <c r="E217" s="82" t="s">
        <v>629</v>
      </c>
    </row>
    <row r="218" spans="1:5" s="48" customFormat="1" ht="14.85" customHeight="1" x14ac:dyDescent="0.2">
      <c r="A218" s="45" t="s">
        <v>821</v>
      </c>
      <c r="B218" s="84" t="s">
        <v>822</v>
      </c>
      <c r="C218" s="85" t="s">
        <v>825</v>
      </c>
      <c r="D218" s="77" t="s">
        <v>824</v>
      </c>
      <c r="E218" s="86" t="s">
        <v>823</v>
      </c>
    </row>
    <row r="219" spans="1:5" s="48" customFormat="1" ht="14.85" customHeight="1" x14ac:dyDescent="0.2">
      <c r="A219" s="45" t="s">
        <v>820</v>
      </c>
      <c r="B219" s="84" t="s">
        <v>826</v>
      </c>
      <c r="C219" s="87" t="s">
        <v>828</v>
      </c>
      <c r="D219" s="87" t="s">
        <v>827</v>
      </c>
      <c r="E219" s="87" t="s">
        <v>67</v>
      </c>
    </row>
    <row r="220" spans="1:5" ht="14.85" customHeight="1" x14ac:dyDescent="0.2">
      <c r="A220" s="5" t="s">
        <v>338</v>
      </c>
      <c r="B220" s="93" t="s">
        <v>337</v>
      </c>
      <c r="C220" s="94"/>
      <c r="D220" s="94"/>
      <c r="E220" s="95"/>
    </row>
    <row r="221" spans="1:5" ht="14.85" customHeight="1" x14ac:dyDescent="0.2">
      <c r="A221" s="16" t="s">
        <v>340</v>
      </c>
      <c r="B221" s="3" t="s">
        <v>94</v>
      </c>
      <c r="C221" s="19">
        <f t="shared" ref="C221:C231" si="32">200-(200*0.15)</f>
        <v>170</v>
      </c>
      <c r="D221" s="23">
        <f t="shared" ref="D221:D231" si="33">200-(200*0.1)</f>
        <v>180</v>
      </c>
      <c r="E221" s="11" t="s">
        <v>61</v>
      </c>
    </row>
    <row r="222" spans="1:5" ht="14.85" customHeight="1" x14ac:dyDescent="0.2">
      <c r="A222" s="16" t="s">
        <v>341</v>
      </c>
      <c r="B222" s="3" t="s">
        <v>98</v>
      </c>
      <c r="C222" s="19">
        <f>500-(500*0.15)</f>
        <v>425</v>
      </c>
      <c r="D222" s="23">
        <f>500-(500*0.1)</f>
        <v>450</v>
      </c>
      <c r="E222" s="11" t="s">
        <v>68</v>
      </c>
    </row>
    <row r="223" spans="1:5" ht="14.85" customHeight="1" x14ac:dyDescent="0.2">
      <c r="A223" s="16" t="s">
        <v>342</v>
      </c>
      <c r="B223" s="3" t="s">
        <v>339</v>
      </c>
      <c r="C223" s="19">
        <f t="shared" si="32"/>
        <v>170</v>
      </c>
      <c r="D223" s="23">
        <f t="shared" si="33"/>
        <v>180</v>
      </c>
      <c r="E223" s="11" t="s">
        <v>61</v>
      </c>
    </row>
    <row r="224" spans="1:5" ht="14.85" customHeight="1" x14ac:dyDescent="0.2">
      <c r="A224" s="16" t="s">
        <v>343</v>
      </c>
      <c r="B224" s="3" t="s">
        <v>102</v>
      </c>
      <c r="C224" s="19">
        <f>300-(300*0.15)</f>
        <v>255</v>
      </c>
      <c r="D224" s="23">
        <f>300-(300*0.1)</f>
        <v>270</v>
      </c>
      <c r="E224" s="11" t="s">
        <v>64</v>
      </c>
    </row>
    <row r="225" spans="1:5" ht="14.85" customHeight="1" x14ac:dyDescent="0.2">
      <c r="A225" s="16" t="s">
        <v>344</v>
      </c>
      <c r="B225" s="3" t="s">
        <v>99</v>
      </c>
      <c r="C225" s="19">
        <f>400-(400*0.15)</f>
        <v>340</v>
      </c>
      <c r="D225" s="23">
        <f>400-(400*0.1)</f>
        <v>360</v>
      </c>
      <c r="E225" s="11" t="s">
        <v>67</v>
      </c>
    </row>
    <row r="226" spans="1:5" ht="14.85" customHeight="1" x14ac:dyDescent="0.2">
      <c r="A226" s="16" t="s">
        <v>345</v>
      </c>
      <c r="B226" s="3" t="s">
        <v>763</v>
      </c>
      <c r="C226" s="19">
        <f>1500-(1500*0.15)</f>
        <v>1275</v>
      </c>
      <c r="D226" s="23">
        <f>1500-(1500*0.1)</f>
        <v>1350</v>
      </c>
      <c r="E226" s="11" t="s">
        <v>632</v>
      </c>
    </row>
    <row r="227" spans="1:5" ht="14.85" customHeight="1" x14ac:dyDescent="0.2">
      <c r="A227" s="16" t="s">
        <v>346</v>
      </c>
      <c r="B227" s="3" t="s">
        <v>757</v>
      </c>
      <c r="C227" s="19">
        <f>2000-(2000*0.15)</f>
        <v>1700</v>
      </c>
      <c r="D227" s="23">
        <f>2000-(2000*0.1)</f>
        <v>1800</v>
      </c>
      <c r="E227" s="11" t="s">
        <v>631</v>
      </c>
    </row>
    <row r="228" spans="1:5" ht="14.85" customHeight="1" x14ac:dyDescent="0.2">
      <c r="A228" s="16" t="s">
        <v>347</v>
      </c>
      <c r="B228" s="3" t="s">
        <v>714</v>
      </c>
      <c r="C228" s="19">
        <f>400-(400*0.15)</f>
        <v>340</v>
      </c>
      <c r="D228" s="23">
        <f>400-(400*0.1)</f>
        <v>360</v>
      </c>
      <c r="E228" s="11" t="s">
        <v>67</v>
      </c>
    </row>
    <row r="229" spans="1:5" ht="14.85" customHeight="1" x14ac:dyDescent="0.2">
      <c r="A229" s="16" t="s">
        <v>348</v>
      </c>
      <c r="B229" s="3" t="s">
        <v>206</v>
      </c>
      <c r="C229" s="19">
        <f>400-(400*0.15)</f>
        <v>340</v>
      </c>
      <c r="D229" s="23">
        <f>400-(400*0.1)</f>
        <v>360</v>
      </c>
      <c r="E229" s="11" t="s">
        <v>67</v>
      </c>
    </row>
    <row r="230" spans="1:5" ht="14.85" customHeight="1" x14ac:dyDescent="0.2">
      <c r="A230" s="16" t="s">
        <v>349</v>
      </c>
      <c r="B230" s="3" t="s">
        <v>207</v>
      </c>
      <c r="C230" s="19">
        <f>400-(400*0.15)</f>
        <v>340</v>
      </c>
      <c r="D230" s="23">
        <f>400-(400*0.1)</f>
        <v>360</v>
      </c>
      <c r="E230" s="11" t="s">
        <v>67</v>
      </c>
    </row>
    <row r="231" spans="1:5" ht="14.85" customHeight="1" x14ac:dyDescent="0.2">
      <c r="A231" s="16" t="s">
        <v>350</v>
      </c>
      <c r="B231" s="3" t="s">
        <v>208</v>
      </c>
      <c r="C231" s="19">
        <f t="shared" si="32"/>
        <v>170</v>
      </c>
      <c r="D231" s="23">
        <f t="shared" si="33"/>
        <v>180</v>
      </c>
      <c r="E231" s="11" t="s">
        <v>61</v>
      </c>
    </row>
    <row r="232" spans="1:5" ht="15.75" customHeight="1" x14ac:dyDescent="0.2">
      <c r="A232" s="8" t="s">
        <v>352</v>
      </c>
      <c r="B232" s="96" t="s">
        <v>351</v>
      </c>
      <c r="C232" s="97"/>
      <c r="D232" s="97"/>
      <c r="E232" s="98"/>
    </row>
    <row r="233" spans="1:5" ht="14.85" customHeight="1" x14ac:dyDescent="0.2">
      <c r="A233" s="16" t="s">
        <v>353</v>
      </c>
      <c r="B233" s="3" t="s">
        <v>728</v>
      </c>
      <c r="C233" s="19">
        <f>400-(400*0.15)</f>
        <v>340</v>
      </c>
      <c r="D233" s="23">
        <f>400-(400*0.1)</f>
        <v>360</v>
      </c>
      <c r="E233" s="11" t="s">
        <v>67</v>
      </c>
    </row>
    <row r="234" spans="1:5" ht="14.85" customHeight="1" x14ac:dyDescent="0.2">
      <c r="A234" s="16" t="s">
        <v>354</v>
      </c>
      <c r="B234" s="3" t="s">
        <v>157</v>
      </c>
      <c r="C234" s="19">
        <f>500-(500*0.15)</f>
        <v>425</v>
      </c>
      <c r="D234" s="23">
        <f>500-(500*0.1)</f>
        <v>450</v>
      </c>
      <c r="E234" s="11" t="s">
        <v>68</v>
      </c>
    </row>
    <row r="235" spans="1:5" ht="16.350000000000001" customHeight="1" x14ac:dyDescent="0.2">
      <c r="A235" s="16" t="s">
        <v>355</v>
      </c>
      <c r="B235" s="3" t="s">
        <v>107</v>
      </c>
      <c r="C235" s="19">
        <f>500-(500*0.15)</f>
        <v>425</v>
      </c>
      <c r="D235" s="23">
        <f>500-(500*0.1)</f>
        <v>450</v>
      </c>
      <c r="E235" s="11" t="s">
        <v>68</v>
      </c>
    </row>
    <row r="236" spans="1:5" ht="14.85" customHeight="1" x14ac:dyDescent="0.2">
      <c r="A236" s="5" t="s">
        <v>357</v>
      </c>
      <c r="B236" s="93" t="s">
        <v>356</v>
      </c>
      <c r="C236" s="94"/>
      <c r="D236" s="94"/>
      <c r="E236" s="95"/>
    </row>
    <row r="237" spans="1:5" ht="14.85" customHeight="1" x14ac:dyDescent="0.2">
      <c r="A237" s="74" t="s">
        <v>364</v>
      </c>
      <c r="B237" s="3" t="s">
        <v>99</v>
      </c>
      <c r="C237" s="19">
        <f>400-(400*0.15)</f>
        <v>340</v>
      </c>
      <c r="D237" s="23">
        <f>400-(400*0.1)</f>
        <v>360</v>
      </c>
      <c r="E237" s="11" t="s">
        <v>67</v>
      </c>
    </row>
    <row r="238" spans="1:5" ht="14.85" customHeight="1" x14ac:dyDescent="0.2">
      <c r="A238" s="74" t="s">
        <v>365</v>
      </c>
      <c r="B238" s="3" t="s">
        <v>98</v>
      </c>
      <c r="C238" s="19">
        <f>500-(500*0.15)</f>
        <v>425</v>
      </c>
      <c r="D238" s="23">
        <f>500-(500*0.1)</f>
        <v>450</v>
      </c>
      <c r="E238" s="11" t="s">
        <v>68</v>
      </c>
    </row>
    <row r="239" spans="1:5" ht="14.85" customHeight="1" x14ac:dyDescent="0.2">
      <c r="A239" s="74" t="s">
        <v>366</v>
      </c>
      <c r="B239" s="3" t="s">
        <v>94</v>
      </c>
      <c r="C239" s="19">
        <f t="shared" ref="C239:C260" si="34">200-(200*0.15)</f>
        <v>170</v>
      </c>
      <c r="D239" s="23">
        <f t="shared" ref="D239:D260" si="35">200-(200*0.1)</f>
        <v>180</v>
      </c>
      <c r="E239" s="11" t="s">
        <v>61</v>
      </c>
    </row>
    <row r="240" spans="1:5" ht="14.85" customHeight="1" x14ac:dyDescent="0.2">
      <c r="A240" s="74" t="s">
        <v>367</v>
      </c>
      <c r="B240" s="3" t="s">
        <v>358</v>
      </c>
      <c r="C240" s="19">
        <f t="shared" si="34"/>
        <v>170</v>
      </c>
      <c r="D240" s="23">
        <f t="shared" si="35"/>
        <v>180</v>
      </c>
      <c r="E240" s="11" t="s">
        <v>61</v>
      </c>
    </row>
    <row r="241" spans="1:5" ht="14.85" customHeight="1" x14ac:dyDescent="0.2">
      <c r="A241" s="74" t="s">
        <v>368</v>
      </c>
      <c r="B241" s="3" t="s">
        <v>729</v>
      </c>
      <c r="C241" s="19">
        <f>450-(450*0.15)</f>
        <v>382.5</v>
      </c>
      <c r="D241" s="23">
        <f>450-(450*0.1)</f>
        <v>405</v>
      </c>
      <c r="E241" s="11" t="s">
        <v>69</v>
      </c>
    </row>
    <row r="242" spans="1:5" s="48" customFormat="1" ht="14.85" customHeight="1" x14ac:dyDescent="0.2">
      <c r="A242" s="79" t="s">
        <v>767</v>
      </c>
      <c r="B242" s="46" t="s">
        <v>785</v>
      </c>
      <c r="C242" s="47" t="s">
        <v>790</v>
      </c>
      <c r="D242" s="77" t="s">
        <v>791</v>
      </c>
      <c r="E242" s="80" t="s">
        <v>61</v>
      </c>
    </row>
    <row r="243" spans="1:5" s="48" customFormat="1" ht="14.85" customHeight="1" x14ac:dyDescent="0.2">
      <c r="A243" s="79" t="s">
        <v>768</v>
      </c>
      <c r="B243" s="46" t="s">
        <v>786</v>
      </c>
      <c r="C243" s="47" t="s">
        <v>788</v>
      </c>
      <c r="D243" s="77" t="s">
        <v>789</v>
      </c>
      <c r="E243" s="80" t="s">
        <v>67</v>
      </c>
    </row>
    <row r="244" spans="1:5" s="48" customFormat="1" ht="14.85" customHeight="1" x14ac:dyDescent="0.2">
      <c r="A244" s="79" t="s">
        <v>369</v>
      </c>
      <c r="B244" s="46" t="s">
        <v>787</v>
      </c>
      <c r="C244" s="47" t="s">
        <v>792</v>
      </c>
      <c r="D244" s="77" t="s">
        <v>793</v>
      </c>
      <c r="E244" s="80" t="s">
        <v>68</v>
      </c>
    </row>
    <row r="245" spans="1:5" s="48" customFormat="1" ht="14.85" customHeight="1" x14ac:dyDescent="0.2">
      <c r="A245" s="79" t="s">
        <v>769</v>
      </c>
      <c r="B245" s="46" t="s">
        <v>784</v>
      </c>
      <c r="C245" s="47" t="s">
        <v>788</v>
      </c>
      <c r="D245" s="77" t="s">
        <v>789</v>
      </c>
      <c r="E245" s="80" t="s">
        <v>67</v>
      </c>
    </row>
    <row r="246" spans="1:5" ht="14.85" customHeight="1" x14ac:dyDescent="0.2">
      <c r="A246" s="74" t="s">
        <v>770</v>
      </c>
      <c r="B246" s="3" t="s">
        <v>359</v>
      </c>
      <c r="C246" s="19">
        <f>2000-(2000*0.15)</f>
        <v>1700</v>
      </c>
      <c r="D246" s="23">
        <f>2000-(2000*0.1)</f>
        <v>1800</v>
      </c>
      <c r="E246" s="11" t="s">
        <v>631</v>
      </c>
    </row>
    <row r="247" spans="1:5" ht="14.85" customHeight="1" x14ac:dyDescent="0.2">
      <c r="A247" s="74" t="s">
        <v>771</v>
      </c>
      <c r="B247" s="3" t="s">
        <v>30</v>
      </c>
      <c r="C247" s="19">
        <f>800-(800*0.15)</f>
        <v>680</v>
      </c>
      <c r="D247" s="23">
        <f>800-(800*0.1)</f>
        <v>720</v>
      </c>
      <c r="E247" s="11" t="s">
        <v>66</v>
      </c>
    </row>
    <row r="248" spans="1:5" ht="14.85" customHeight="1" x14ac:dyDescent="0.2">
      <c r="A248" s="74" t="s">
        <v>772</v>
      </c>
      <c r="B248" s="3" t="s">
        <v>754</v>
      </c>
      <c r="C248" s="19">
        <f>50-(50*0.15)</f>
        <v>42.5</v>
      </c>
      <c r="D248" s="23">
        <f>50-(50*0.1)</f>
        <v>45</v>
      </c>
      <c r="E248" s="11" t="s">
        <v>65</v>
      </c>
    </row>
    <row r="249" spans="1:5" ht="14.85" customHeight="1" x14ac:dyDescent="0.2">
      <c r="A249" s="74" t="s">
        <v>773</v>
      </c>
      <c r="B249" s="3" t="s">
        <v>751</v>
      </c>
      <c r="C249" s="19">
        <f t="shared" si="34"/>
        <v>170</v>
      </c>
      <c r="D249" s="23">
        <f t="shared" si="35"/>
        <v>180</v>
      </c>
      <c r="E249" s="11" t="s">
        <v>61</v>
      </c>
    </row>
    <row r="250" spans="1:5" ht="14.85" customHeight="1" x14ac:dyDescent="0.2">
      <c r="A250" s="74" t="s">
        <v>774</v>
      </c>
      <c r="B250" s="3" t="s">
        <v>647</v>
      </c>
      <c r="C250" s="19">
        <f>600-(600*0.15)</f>
        <v>510</v>
      </c>
      <c r="D250" s="23">
        <f>600-(600*0.1)</f>
        <v>540</v>
      </c>
      <c r="E250" s="11" t="s">
        <v>629</v>
      </c>
    </row>
    <row r="251" spans="1:5" ht="14.85" customHeight="1" x14ac:dyDescent="0.2">
      <c r="A251" s="74" t="s">
        <v>775</v>
      </c>
      <c r="B251" s="3" t="s">
        <v>360</v>
      </c>
      <c r="C251" s="19">
        <f>500-(500*0.15)</f>
        <v>425</v>
      </c>
      <c r="D251" s="23">
        <f>500-(500*0.1)</f>
        <v>450</v>
      </c>
      <c r="E251" s="11" t="s">
        <v>68</v>
      </c>
    </row>
    <row r="252" spans="1:5" ht="14.85" customHeight="1" x14ac:dyDescent="0.2">
      <c r="A252" s="74" t="s">
        <v>776</v>
      </c>
      <c r="B252" s="3" t="s">
        <v>648</v>
      </c>
      <c r="C252" s="19">
        <f>600-(600*0.15)</f>
        <v>510</v>
      </c>
      <c r="D252" s="23">
        <f>600-(600*0.1)</f>
        <v>540</v>
      </c>
      <c r="E252" s="11" t="s">
        <v>629</v>
      </c>
    </row>
    <row r="253" spans="1:5" ht="14.85" customHeight="1" x14ac:dyDescent="0.2">
      <c r="A253" s="74" t="s">
        <v>777</v>
      </c>
      <c r="B253" s="3" t="s">
        <v>370</v>
      </c>
      <c r="C253" s="19">
        <f>600-(600*0.15)</f>
        <v>510</v>
      </c>
      <c r="D253" s="23">
        <f>600-(600*0.1)</f>
        <v>540</v>
      </c>
      <c r="E253" s="11" t="s">
        <v>629</v>
      </c>
    </row>
    <row r="254" spans="1:5" ht="14.85" customHeight="1" x14ac:dyDescent="0.2">
      <c r="A254" s="74" t="s">
        <v>778</v>
      </c>
      <c r="B254" s="3" t="s">
        <v>649</v>
      </c>
      <c r="C254" s="19">
        <f>600-(600*0.15)</f>
        <v>510</v>
      </c>
      <c r="D254" s="23">
        <f>600-(600*0.1)</f>
        <v>540</v>
      </c>
      <c r="E254" s="11" t="s">
        <v>629</v>
      </c>
    </row>
    <row r="255" spans="1:5" ht="14.85" customHeight="1" x14ac:dyDescent="0.2">
      <c r="A255" s="74" t="s">
        <v>779</v>
      </c>
      <c r="B255" s="3" t="s">
        <v>650</v>
      </c>
      <c r="C255" s="19">
        <f>500-(500*0.15)</f>
        <v>425</v>
      </c>
      <c r="D255" s="23">
        <f>500-(500*0.1)</f>
        <v>450</v>
      </c>
      <c r="E255" s="11" t="s">
        <v>68</v>
      </c>
    </row>
    <row r="256" spans="1:5" ht="14.85" customHeight="1" x14ac:dyDescent="0.2">
      <c r="A256" s="74" t="s">
        <v>780</v>
      </c>
      <c r="B256" s="3" t="s">
        <v>651</v>
      </c>
      <c r="C256" s="19">
        <f>500-(500*0.15)</f>
        <v>425</v>
      </c>
      <c r="D256" s="23">
        <f t="shared" ref="D256:D258" si="36">500-(500*0.1)</f>
        <v>450</v>
      </c>
      <c r="E256" s="11" t="s">
        <v>68</v>
      </c>
    </row>
    <row r="257" spans="1:5" ht="14.85" customHeight="1" x14ac:dyDescent="0.2">
      <c r="A257" s="74" t="s">
        <v>781</v>
      </c>
      <c r="B257" s="3" t="s">
        <v>361</v>
      </c>
      <c r="C257" s="19">
        <f>500-(500*0.15)</f>
        <v>425</v>
      </c>
      <c r="D257" s="23">
        <f t="shared" si="36"/>
        <v>450</v>
      </c>
      <c r="E257" s="11" t="s">
        <v>68</v>
      </c>
    </row>
    <row r="258" spans="1:5" ht="14.85" customHeight="1" x14ac:dyDescent="0.2">
      <c r="A258" s="74" t="s">
        <v>782</v>
      </c>
      <c r="B258" s="3" t="s">
        <v>362</v>
      </c>
      <c r="C258" s="19">
        <f>500-(500*0.15)</f>
        <v>425</v>
      </c>
      <c r="D258" s="23">
        <f t="shared" si="36"/>
        <v>450</v>
      </c>
      <c r="E258" s="11" t="s">
        <v>68</v>
      </c>
    </row>
    <row r="259" spans="1:5" ht="14.85" customHeight="1" x14ac:dyDescent="0.2">
      <c r="A259" s="74" t="s">
        <v>783</v>
      </c>
      <c r="B259" s="3" t="s">
        <v>105</v>
      </c>
      <c r="C259" s="19">
        <f>600-(600*0.15)</f>
        <v>510</v>
      </c>
      <c r="D259" s="23">
        <f>600-(600*0.1)</f>
        <v>540</v>
      </c>
      <c r="E259" s="11" t="s">
        <v>629</v>
      </c>
    </row>
    <row r="260" spans="1:5" ht="14.85" customHeight="1" x14ac:dyDescent="0.2">
      <c r="A260" s="74" t="s">
        <v>794</v>
      </c>
      <c r="B260" s="3" t="s">
        <v>363</v>
      </c>
      <c r="C260" s="19">
        <f t="shared" si="34"/>
        <v>170</v>
      </c>
      <c r="D260" s="23">
        <f t="shared" si="35"/>
        <v>180</v>
      </c>
      <c r="E260" s="11" t="s">
        <v>61</v>
      </c>
    </row>
    <row r="261" spans="1:5" ht="14.85" customHeight="1" x14ac:dyDescent="0.2">
      <c r="A261" s="5" t="s">
        <v>372</v>
      </c>
      <c r="B261" s="93" t="s">
        <v>371</v>
      </c>
      <c r="C261" s="94"/>
      <c r="D261" s="94"/>
      <c r="E261" s="95"/>
    </row>
    <row r="262" spans="1:5" ht="14.85" customHeight="1" x14ac:dyDescent="0.2">
      <c r="A262" s="16" t="s">
        <v>373</v>
      </c>
      <c r="B262" s="3" t="s">
        <v>689</v>
      </c>
      <c r="C262" s="19">
        <f>1000-(1000*0.15)</f>
        <v>850</v>
      </c>
      <c r="D262" s="23">
        <f>1000-(1000*0.1)</f>
        <v>900</v>
      </c>
      <c r="E262" s="11" t="s">
        <v>63</v>
      </c>
    </row>
    <row r="263" spans="1:5" ht="14.85" customHeight="1" x14ac:dyDescent="0.2">
      <c r="A263" s="16" t="s">
        <v>374</v>
      </c>
      <c r="B263" s="2" t="s">
        <v>686</v>
      </c>
      <c r="C263" s="19">
        <f>800-(800*0.15)</f>
        <v>680</v>
      </c>
      <c r="D263" s="23">
        <f>800-(800*0.1)</f>
        <v>720</v>
      </c>
      <c r="E263" s="11" t="s">
        <v>66</v>
      </c>
    </row>
    <row r="264" spans="1:5" ht="15.6" customHeight="1" x14ac:dyDescent="0.2">
      <c r="A264" s="5" t="s">
        <v>376</v>
      </c>
      <c r="B264" s="93" t="s">
        <v>375</v>
      </c>
      <c r="C264" s="94"/>
      <c r="D264" s="94"/>
      <c r="E264" s="95"/>
    </row>
    <row r="265" spans="1:5" ht="14.85" customHeight="1" x14ac:dyDescent="0.2">
      <c r="A265" s="16" t="s">
        <v>379</v>
      </c>
      <c r="B265" s="3" t="s">
        <v>339</v>
      </c>
      <c r="C265" s="19">
        <f t="shared" ref="C265:C270" si="37">200-(200*0.15)</f>
        <v>170</v>
      </c>
      <c r="D265" s="23">
        <f t="shared" ref="D265:D270" si="38">200-(200*0.1)</f>
        <v>180</v>
      </c>
      <c r="E265" s="11" t="s">
        <v>61</v>
      </c>
    </row>
    <row r="266" spans="1:5" ht="14.85" customHeight="1" x14ac:dyDescent="0.2">
      <c r="A266" s="16" t="s">
        <v>380</v>
      </c>
      <c r="B266" s="3" t="s">
        <v>730</v>
      </c>
      <c r="C266" s="19">
        <f t="shared" si="37"/>
        <v>170</v>
      </c>
      <c r="D266" s="23">
        <f t="shared" si="38"/>
        <v>180</v>
      </c>
      <c r="E266" s="11" t="s">
        <v>61</v>
      </c>
    </row>
    <row r="267" spans="1:5" ht="14.85" customHeight="1" x14ac:dyDescent="0.2">
      <c r="A267" s="16" t="s">
        <v>381</v>
      </c>
      <c r="B267" s="3" t="s">
        <v>94</v>
      </c>
      <c r="C267" s="19">
        <f t="shared" si="37"/>
        <v>170</v>
      </c>
      <c r="D267" s="23">
        <f t="shared" si="38"/>
        <v>180</v>
      </c>
      <c r="E267" s="11" t="s">
        <v>61</v>
      </c>
    </row>
    <row r="268" spans="1:5" ht="14.85" customHeight="1" x14ac:dyDescent="0.2">
      <c r="A268" s="16" t="s">
        <v>382</v>
      </c>
      <c r="B268" s="3" t="s">
        <v>16</v>
      </c>
      <c r="C268" s="19">
        <f t="shared" si="37"/>
        <v>170</v>
      </c>
      <c r="D268" s="23">
        <f t="shared" si="38"/>
        <v>180</v>
      </c>
      <c r="E268" s="11" t="s">
        <v>61</v>
      </c>
    </row>
    <row r="269" spans="1:5" ht="14.85" customHeight="1" x14ac:dyDescent="0.2">
      <c r="A269" s="16" t="s">
        <v>383</v>
      </c>
      <c r="B269" s="3" t="s">
        <v>709</v>
      </c>
      <c r="C269" s="19">
        <f t="shared" si="37"/>
        <v>170</v>
      </c>
      <c r="D269" s="23">
        <f t="shared" si="38"/>
        <v>180</v>
      </c>
      <c r="E269" s="11" t="s">
        <v>61</v>
      </c>
    </row>
    <row r="270" spans="1:5" ht="14.85" customHeight="1" x14ac:dyDescent="0.2">
      <c r="A270" s="16" t="s">
        <v>384</v>
      </c>
      <c r="B270" s="3" t="s">
        <v>236</v>
      </c>
      <c r="C270" s="19">
        <f t="shared" si="37"/>
        <v>170</v>
      </c>
      <c r="D270" s="23">
        <f t="shared" si="38"/>
        <v>180</v>
      </c>
      <c r="E270" s="11" t="s">
        <v>61</v>
      </c>
    </row>
    <row r="271" spans="1:5" ht="14.85" customHeight="1" x14ac:dyDescent="0.2">
      <c r="A271" s="16" t="s">
        <v>385</v>
      </c>
      <c r="B271" s="3" t="s">
        <v>813</v>
      </c>
      <c r="C271" s="19">
        <f>450-(450*0.15)</f>
        <v>382.5</v>
      </c>
      <c r="D271" s="23">
        <f>450-(450*0.1)</f>
        <v>405</v>
      </c>
      <c r="E271" s="11" t="s">
        <v>69</v>
      </c>
    </row>
    <row r="272" spans="1:5" ht="14.85" customHeight="1" x14ac:dyDescent="0.2">
      <c r="A272" s="16" t="s">
        <v>386</v>
      </c>
      <c r="B272" s="3" t="s">
        <v>33</v>
      </c>
      <c r="C272" s="19">
        <f>1000-(1000*0.15)</f>
        <v>850</v>
      </c>
      <c r="D272" s="23">
        <f>1000-(1000*0.1)</f>
        <v>900</v>
      </c>
      <c r="E272" s="11" t="s">
        <v>63</v>
      </c>
    </row>
    <row r="273" spans="1:5" ht="14.85" customHeight="1" x14ac:dyDescent="0.2">
      <c r="A273" s="16" t="s">
        <v>387</v>
      </c>
      <c r="B273" s="3" t="s">
        <v>377</v>
      </c>
      <c r="C273" s="19">
        <f>500-(500*0.15)</f>
        <v>425</v>
      </c>
      <c r="D273" s="23">
        <f>500-(500*0.1)</f>
        <v>450</v>
      </c>
      <c r="E273" s="11" t="s">
        <v>68</v>
      </c>
    </row>
    <row r="274" spans="1:5" ht="14.85" customHeight="1" x14ac:dyDescent="0.2">
      <c r="A274" s="16" t="s">
        <v>388</v>
      </c>
      <c r="B274" s="3" t="s">
        <v>652</v>
      </c>
      <c r="C274" s="19">
        <f>600-(600*0.15)</f>
        <v>510</v>
      </c>
      <c r="D274" s="23">
        <f>600-(600*0.1)</f>
        <v>540</v>
      </c>
      <c r="E274" s="11" t="s">
        <v>629</v>
      </c>
    </row>
    <row r="275" spans="1:5" ht="14.85" customHeight="1" x14ac:dyDescent="0.2">
      <c r="A275" s="16" t="s">
        <v>389</v>
      </c>
      <c r="B275" s="3" t="s">
        <v>758</v>
      </c>
      <c r="C275" s="19">
        <f>500-(500*0.15)</f>
        <v>425</v>
      </c>
      <c r="D275" s="23">
        <f>500-(500*0.1)</f>
        <v>450</v>
      </c>
      <c r="E275" s="11" t="s">
        <v>95</v>
      </c>
    </row>
    <row r="276" spans="1:5" ht="14.85" customHeight="1" x14ac:dyDescent="0.2">
      <c r="A276" s="16" t="s">
        <v>390</v>
      </c>
      <c r="B276" s="3" t="s">
        <v>653</v>
      </c>
      <c r="C276" s="19">
        <f t="shared" ref="C276:C279" si="39">500-(500*0.15)</f>
        <v>425</v>
      </c>
      <c r="D276" s="23">
        <f t="shared" ref="D276:D279" si="40">500-(500*0.1)</f>
        <v>450</v>
      </c>
      <c r="E276" s="11" t="s">
        <v>68</v>
      </c>
    </row>
    <row r="277" spans="1:5" ht="14.85" customHeight="1" x14ac:dyDescent="0.2">
      <c r="A277" s="16" t="s">
        <v>391</v>
      </c>
      <c r="B277" s="3" t="s">
        <v>378</v>
      </c>
      <c r="C277" s="19">
        <f t="shared" si="39"/>
        <v>425</v>
      </c>
      <c r="D277" s="23">
        <f t="shared" si="40"/>
        <v>450</v>
      </c>
      <c r="E277" s="11" t="s">
        <v>68</v>
      </c>
    </row>
    <row r="278" spans="1:5" ht="14.85" customHeight="1" x14ac:dyDescent="0.2">
      <c r="A278" s="5">
        <v>18</v>
      </c>
      <c r="B278" s="93" t="s">
        <v>819</v>
      </c>
      <c r="C278" s="94"/>
      <c r="D278" s="94"/>
      <c r="E278" s="95"/>
    </row>
    <row r="279" spans="1:5" ht="14.85" customHeight="1" x14ac:dyDescent="0.2">
      <c r="A279" s="16" t="s">
        <v>12</v>
      </c>
      <c r="B279" s="3" t="s">
        <v>254</v>
      </c>
      <c r="C279" s="19">
        <f t="shared" si="39"/>
        <v>425</v>
      </c>
      <c r="D279" s="23">
        <f t="shared" si="40"/>
        <v>450</v>
      </c>
      <c r="E279" s="11" t="s">
        <v>68</v>
      </c>
    </row>
    <row r="280" spans="1:5" ht="14.85" customHeight="1" x14ac:dyDescent="0.2">
      <c r="A280" s="16" t="s">
        <v>407</v>
      </c>
      <c r="B280" s="3" t="s">
        <v>654</v>
      </c>
      <c r="C280" s="19">
        <f>600-(600*0.15)</f>
        <v>510</v>
      </c>
      <c r="D280" s="23">
        <f>600-(600*0.1)</f>
        <v>540</v>
      </c>
      <c r="E280" s="11" t="s">
        <v>629</v>
      </c>
    </row>
    <row r="281" spans="1:5" ht="14.85" customHeight="1" x14ac:dyDescent="0.2">
      <c r="A281" s="16" t="s">
        <v>408</v>
      </c>
      <c r="B281" s="3" t="s">
        <v>655</v>
      </c>
      <c r="C281" s="19">
        <f>540-(540*0.15)</f>
        <v>459</v>
      </c>
      <c r="D281" s="23">
        <f>540-(540*0.1)</f>
        <v>486</v>
      </c>
      <c r="E281" s="11" t="s">
        <v>630</v>
      </c>
    </row>
    <row r="282" spans="1:5" ht="14.85" customHeight="1" x14ac:dyDescent="0.2">
      <c r="A282" s="16" t="s">
        <v>409</v>
      </c>
      <c r="B282" s="3" t="s">
        <v>656</v>
      </c>
      <c r="C282" s="19">
        <f>600-(600*0.15)</f>
        <v>510</v>
      </c>
      <c r="D282" s="23">
        <f>600-(600*0.1)</f>
        <v>540</v>
      </c>
      <c r="E282" s="11" t="s">
        <v>629</v>
      </c>
    </row>
    <row r="283" spans="1:5" ht="14.85" customHeight="1" x14ac:dyDescent="0.2">
      <c r="A283" s="16" t="s">
        <v>410</v>
      </c>
      <c r="B283" s="3" t="s">
        <v>657</v>
      </c>
      <c r="C283" s="19">
        <f t="shared" ref="C283:C305" si="41">500-(500*0.15)</f>
        <v>425</v>
      </c>
      <c r="D283" s="23">
        <f t="shared" ref="D283:D305" si="42">500-(500*0.1)</f>
        <v>450</v>
      </c>
      <c r="E283" s="11" t="s">
        <v>68</v>
      </c>
    </row>
    <row r="284" spans="1:5" ht="14.85" customHeight="1" x14ac:dyDescent="0.2">
      <c r="A284" s="16" t="s">
        <v>411</v>
      </c>
      <c r="B284" s="3" t="s">
        <v>658</v>
      </c>
      <c r="C284" s="19">
        <f>600-(600*0.15)</f>
        <v>510</v>
      </c>
      <c r="D284" s="23">
        <f>600-(600*0.1)</f>
        <v>540</v>
      </c>
      <c r="E284" s="11" t="s">
        <v>629</v>
      </c>
    </row>
    <row r="285" spans="1:5" ht="14.85" customHeight="1" x14ac:dyDescent="0.2">
      <c r="A285" s="16" t="s">
        <v>412</v>
      </c>
      <c r="B285" s="3" t="s">
        <v>392</v>
      </c>
      <c r="C285" s="19">
        <f t="shared" si="41"/>
        <v>425</v>
      </c>
      <c r="D285" s="23">
        <f t="shared" si="42"/>
        <v>450</v>
      </c>
      <c r="E285" s="11" t="s">
        <v>68</v>
      </c>
    </row>
    <row r="286" spans="1:5" ht="14.85" customHeight="1" x14ac:dyDescent="0.2">
      <c r="A286" s="16" t="s">
        <v>413</v>
      </c>
      <c r="B286" s="3" t="s">
        <v>393</v>
      </c>
      <c r="C286" s="19">
        <f t="shared" si="41"/>
        <v>425</v>
      </c>
      <c r="D286" s="23">
        <f t="shared" si="42"/>
        <v>450</v>
      </c>
      <c r="E286" s="11" t="s">
        <v>68</v>
      </c>
    </row>
    <row r="287" spans="1:5" ht="14.85" customHeight="1" x14ac:dyDescent="0.2">
      <c r="A287" s="16" t="s">
        <v>414</v>
      </c>
      <c r="B287" s="3" t="s">
        <v>158</v>
      </c>
      <c r="C287" s="19">
        <f t="shared" si="41"/>
        <v>425</v>
      </c>
      <c r="D287" s="23">
        <f t="shared" si="42"/>
        <v>450</v>
      </c>
      <c r="E287" s="11" t="s">
        <v>68</v>
      </c>
    </row>
    <row r="288" spans="1:5" ht="14.85" customHeight="1" x14ac:dyDescent="0.2">
      <c r="A288" s="16" t="s">
        <v>415</v>
      </c>
      <c r="B288" s="3" t="s">
        <v>394</v>
      </c>
      <c r="C288" s="19">
        <f t="shared" si="41"/>
        <v>425</v>
      </c>
      <c r="D288" s="23">
        <f t="shared" si="42"/>
        <v>450</v>
      </c>
      <c r="E288" s="11" t="s">
        <v>68</v>
      </c>
    </row>
    <row r="289" spans="1:5" ht="14.85" customHeight="1" x14ac:dyDescent="0.2">
      <c r="A289" s="16" t="s">
        <v>416</v>
      </c>
      <c r="B289" s="3" t="s">
        <v>646</v>
      </c>
      <c r="C289" s="19">
        <f>600-(600*0.15)</f>
        <v>510</v>
      </c>
      <c r="D289" s="23">
        <f>600-(600*0.1)</f>
        <v>540</v>
      </c>
      <c r="E289" s="11" t="s">
        <v>629</v>
      </c>
    </row>
    <row r="290" spans="1:5" ht="14.85" customHeight="1" x14ac:dyDescent="0.2">
      <c r="A290" s="16" t="s">
        <v>417</v>
      </c>
      <c r="B290" s="3" t="s">
        <v>659</v>
      </c>
      <c r="C290" s="19">
        <f t="shared" ref="C290:C291" si="43">600-(600*0.15)</f>
        <v>510</v>
      </c>
      <c r="D290" s="23">
        <f t="shared" ref="D290:D291" si="44">600-(600*0.1)</f>
        <v>540</v>
      </c>
      <c r="E290" s="11" t="s">
        <v>629</v>
      </c>
    </row>
    <row r="291" spans="1:5" ht="14.85" customHeight="1" x14ac:dyDescent="0.2">
      <c r="A291" s="16" t="s">
        <v>418</v>
      </c>
      <c r="B291" s="3" t="s">
        <v>660</v>
      </c>
      <c r="C291" s="19">
        <f t="shared" si="43"/>
        <v>510</v>
      </c>
      <c r="D291" s="23">
        <f t="shared" si="44"/>
        <v>540</v>
      </c>
      <c r="E291" s="11" t="s">
        <v>629</v>
      </c>
    </row>
    <row r="292" spans="1:5" ht="14.85" customHeight="1" x14ac:dyDescent="0.2">
      <c r="A292" s="16" t="s">
        <v>419</v>
      </c>
      <c r="B292" s="3" t="s">
        <v>661</v>
      </c>
      <c r="C292" s="19">
        <f t="shared" si="41"/>
        <v>425</v>
      </c>
      <c r="D292" s="23">
        <f t="shared" si="42"/>
        <v>450</v>
      </c>
      <c r="E292" s="11" t="s">
        <v>68</v>
      </c>
    </row>
    <row r="293" spans="1:5" ht="14.85" customHeight="1" x14ac:dyDescent="0.2">
      <c r="A293" s="16" t="s">
        <v>420</v>
      </c>
      <c r="B293" s="3" t="s">
        <v>662</v>
      </c>
      <c r="C293" s="19">
        <f t="shared" si="41"/>
        <v>425</v>
      </c>
      <c r="D293" s="23">
        <f t="shared" si="42"/>
        <v>450</v>
      </c>
      <c r="E293" s="11" t="s">
        <v>68</v>
      </c>
    </row>
    <row r="294" spans="1:5" ht="14.85" customHeight="1" x14ac:dyDescent="0.2">
      <c r="A294" s="16" t="s">
        <v>421</v>
      </c>
      <c r="B294" s="3" t="s">
        <v>663</v>
      </c>
      <c r="C294" s="19">
        <f t="shared" si="41"/>
        <v>425</v>
      </c>
      <c r="D294" s="23">
        <f t="shared" si="42"/>
        <v>450</v>
      </c>
      <c r="E294" s="11" t="s">
        <v>68</v>
      </c>
    </row>
    <row r="295" spans="1:5" ht="14.85" customHeight="1" x14ac:dyDescent="0.2">
      <c r="A295" s="16" t="s">
        <v>422</v>
      </c>
      <c r="B295" s="3" t="s">
        <v>395</v>
      </c>
      <c r="C295" s="19">
        <f t="shared" si="41"/>
        <v>425</v>
      </c>
      <c r="D295" s="23">
        <f t="shared" si="42"/>
        <v>450</v>
      </c>
      <c r="E295" s="11" t="s">
        <v>68</v>
      </c>
    </row>
    <row r="296" spans="1:5" ht="14.85" customHeight="1" x14ac:dyDescent="0.2">
      <c r="A296" s="16" t="s">
        <v>423</v>
      </c>
      <c r="B296" s="3" t="s">
        <v>396</v>
      </c>
      <c r="C296" s="19">
        <f>600-(600*0.15)</f>
        <v>510</v>
      </c>
      <c r="D296" s="23">
        <f>600-(600*0.1)</f>
        <v>540</v>
      </c>
      <c r="E296" s="11" t="s">
        <v>629</v>
      </c>
    </row>
    <row r="297" spans="1:5" ht="14.85" customHeight="1" x14ac:dyDescent="0.2">
      <c r="A297" s="16" t="s">
        <v>424</v>
      </c>
      <c r="B297" s="3" t="s">
        <v>397</v>
      </c>
      <c r="C297" s="19">
        <f t="shared" si="41"/>
        <v>425</v>
      </c>
      <c r="D297" s="23">
        <f t="shared" si="42"/>
        <v>450</v>
      </c>
      <c r="E297" s="11" t="s">
        <v>68</v>
      </c>
    </row>
    <row r="298" spans="1:5" ht="14.85" customHeight="1" x14ac:dyDescent="0.2">
      <c r="A298" s="16" t="s">
        <v>425</v>
      </c>
      <c r="B298" s="3" t="s">
        <v>398</v>
      </c>
      <c r="C298" s="19">
        <f t="shared" si="41"/>
        <v>425</v>
      </c>
      <c r="D298" s="23">
        <f t="shared" si="42"/>
        <v>450</v>
      </c>
      <c r="E298" s="11" t="s">
        <v>68</v>
      </c>
    </row>
    <row r="299" spans="1:5" ht="14.85" customHeight="1" x14ac:dyDescent="0.2">
      <c r="A299" s="16" t="s">
        <v>426</v>
      </c>
      <c r="B299" s="3" t="s">
        <v>399</v>
      </c>
      <c r="C299" s="19">
        <f t="shared" si="41"/>
        <v>425</v>
      </c>
      <c r="D299" s="23">
        <f t="shared" si="42"/>
        <v>450</v>
      </c>
      <c r="E299" s="11" t="s">
        <v>68</v>
      </c>
    </row>
    <row r="300" spans="1:5" ht="14.85" customHeight="1" x14ac:dyDescent="0.2">
      <c r="A300" s="16" t="s">
        <v>427</v>
      </c>
      <c r="B300" s="3" t="s">
        <v>400</v>
      </c>
      <c r="C300" s="19">
        <f>1000-(1000*0.15)</f>
        <v>850</v>
      </c>
      <c r="D300" s="23">
        <f>1000-(1000*0.1)</f>
        <v>900</v>
      </c>
      <c r="E300" s="11" t="s">
        <v>63</v>
      </c>
    </row>
    <row r="301" spans="1:5" ht="14.25" customHeight="1" x14ac:dyDescent="0.2">
      <c r="A301" s="16" t="s">
        <v>428</v>
      </c>
      <c r="B301" s="3" t="s">
        <v>401</v>
      </c>
      <c r="C301" s="19">
        <f>1000-(1000*0.15)</f>
        <v>850</v>
      </c>
      <c r="D301" s="23">
        <f>1000-(1000*0.1)</f>
        <v>900</v>
      </c>
      <c r="E301" s="11" t="s">
        <v>63</v>
      </c>
    </row>
    <row r="302" spans="1:5" ht="14.25" customHeight="1" x14ac:dyDescent="0.2">
      <c r="A302" s="16" t="s">
        <v>429</v>
      </c>
      <c r="B302" s="3" t="s">
        <v>402</v>
      </c>
      <c r="C302" s="19">
        <f t="shared" si="41"/>
        <v>425</v>
      </c>
      <c r="D302" s="23">
        <f t="shared" si="42"/>
        <v>450</v>
      </c>
      <c r="E302" s="11" t="s">
        <v>68</v>
      </c>
    </row>
    <row r="303" spans="1:5" ht="14.85" customHeight="1" x14ac:dyDescent="0.2">
      <c r="A303" s="16" t="s">
        <v>430</v>
      </c>
      <c r="B303" s="3" t="s">
        <v>255</v>
      </c>
      <c r="C303" s="19">
        <f t="shared" si="41"/>
        <v>425</v>
      </c>
      <c r="D303" s="23">
        <f t="shared" si="42"/>
        <v>450</v>
      </c>
      <c r="E303" s="11" t="s">
        <v>68</v>
      </c>
    </row>
    <row r="304" spans="1:5" ht="14.85" customHeight="1" x14ac:dyDescent="0.2">
      <c r="A304" s="16" t="s">
        <v>431</v>
      </c>
      <c r="B304" s="3" t="s">
        <v>403</v>
      </c>
      <c r="C304" s="19">
        <f t="shared" si="41"/>
        <v>425</v>
      </c>
      <c r="D304" s="23">
        <f t="shared" si="42"/>
        <v>450</v>
      </c>
      <c r="E304" s="11" t="s">
        <v>68</v>
      </c>
    </row>
    <row r="305" spans="1:5" ht="14.85" customHeight="1" x14ac:dyDescent="0.2">
      <c r="A305" s="16" t="s">
        <v>432</v>
      </c>
      <c r="B305" s="3" t="s">
        <v>404</v>
      </c>
      <c r="C305" s="19">
        <f t="shared" si="41"/>
        <v>425</v>
      </c>
      <c r="D305" s="23">
        <f t="shared" si="42"/>
        <v>450</v>
      </c>
      <c r="E305" s="11" t="s">
        <v>68</v>
      </c>
    </row>
    <row r="306" spans="1:5" ht="14.25" customHeight="1" x14ac:dyDescent="0.2">
      <c r="A306" s="16" t="s">
        <v>433</v>
      </c>
      <c r="B306" s="3" t="s">
        <v>146</v>
      </c>
      <c r="C306" s="19">
        <f>300-(300*0.15)</f>
        <v>255</v>
      </c>
      <c r="D306" s="23">
        <f>300-(300*0.1)</f>
        <v>270</v>
      </c>
      <c r="E306" s="11" t="s">
        <v>64</v>
      </c>
    </row>
    <row r="307" spans="1:5" ht="14.25" customHeight="1" x14ac:dyDescent="0.2">
      <c r="A307" s="16" t="s">
        <v>434</v>
      </c>
      <c r="B307" s="3" t="s">
        <v>405</v>
      </c>
      <c r="C307" s="19">
        <f>600-(600*0.15)</f>
        <v>510</v>
      </c>
      <c r="D307" s="23">
        <f>600-(600*0.1)</f>
        <v>540</v>
      </c>
      <c r="E307" s="11" t="s">
        <v>629</v>
      </c>
    </row>
    <row r="308" spans="1:5" ht="14.25" customHeight="1" x14ac:dyDescent="0.2">
      <c r="A308" s="16" t="s">
        <v>435</v>
      </c>
      <c r="B308" s="3" t="s">
        <v>406</v>
      </c>
      <c r="C308" s="19">
        <f>500-(500*0.15)</f>
        <v>425</v>
      </c>
      <c r="D308" s="23">
        <f>500-(500*0.1)</f>
        <v>450</v>
      </c>
      <c r="E308" s="11" t="s">
        <v>68</v>
      </c>
    </row>
    <row r="309" spans="1:5" ht="14.25" customHeight="1" x14ac:dyDescent="0.2">
      <c r="A309" s="16" t="s">
        <v>436</v>
      </c>
      <c r="B309" s="3" t="s">
        <v>664</v>
      </c>
      <c r="C309" s="19">
        <f t="shared" ref="C309:C310" si="45">600-(600*0.15)</f>
        <v>510</v>
      </c>
      <c r="D309" s="23">
        <f t="shared" ref="D309:D310" si="46">600-(600*0.1)</f>
        <v>540</v>
      </c>
      <c r="E309" s="11" t="s">
        <v>629</v>
      </c>
    </row>
    <row r="310" spans="1:5" ht="14.25" customHeight="1" x14ac:dyDescent="0.2">
      <c r="A310" s="16" t="s">
        <v>437</v>
      </c>
      <c r="B310" s="3" t="s">
        <v>665</v>
      </c>
      <c r="C310" s="19">
        <f t="shared" si="45"/>
        <v>510</v>
      </c>
      <c r="D310" s="23">
        <f t="shared" si="46"/>
        <v>540</v>
      </c>
      <c r="E310" s="11" t="s">
        <v>629</v>
      </c>
    </row>
    <row r="311" spans="1:5" ht="14.85" customHeight="1" x14ac:dyDescent="0.2">
      <c r="A311" s="5" t="s">
        <v>438</v>
      </c>
      <c r="B311" s="93" t="s">
        <v>439</v>
      </c>
      <c r="C311" s="94"/>
      <c r="D311" s="94"/>
      <c r="E311" s="95"/>
    </row>
    <row r="312" spans="1:5" ht="29.1" customHeight="1" x14ac:dyDescent="0.2">
      <c r="A312" s="16" t="s">
        <v>446</v>
      </c>
      <c r="B312" s="3" t="s">
        <v>473</v>
      </c>
      <c r="C312" s="39">
        <f>60-(60*0.15)</f>
        <v>51</v>
      </c>
      <c r="D312" s="40">
        <f>60-(60*0.1)</f>
        <v>54</v>
      </c>
      <c r="E312" s="81" t="s">
        <v>628</v>
      </c>
    </row>
    <row r="313" spans="1:5" ht="14.25" customHeight="1" x14ac:dyDescent="0.2">
      <c r="A313" s="16" t="s">
        <v>447</v>
      </c>
      <c r="B313" s="3" t="s">
        <v>440</v>
      </c>
      <c r="C313" s="39">
        <f t="shared" ref="C313:C317" si="47">60-(60*0.15)</f>
        <v>51</v>
      </c>
      <c r="D313" s="40">
        <f t="shared" ref="D313:D317" si="48">60-(60*0.1)</f>
        <v>54</v>
      </c>
      <c r="E313" s="41" t="s">
        <v>628</v>
      </c>
    </row>
    <row r="314" spans="1:5" ht="14.25" customHeight="1" x14ac:dyDescent="0.2">
      <c r="A314" s="16" t="s">
        <v>448</v>
      </c>
      <c r="B314" s="3" t="s">
        <v>441</v>
      </c>
      <c r="C314" s="39">
        <f t="shared" si="47"/>
        <v>51</v>
      </c>
      <c r="D314" s="40">
        <f t="shared" si="48"/>
        <v>54</v>
      </c>
      <c r="E314" s="41" t="s">
        <v>628</v>
      </c>
    </row>
    <row r="315" spans="1:5" ht="14.25" customHeight="1" x14ac:dyDescent="0.2">
      <c r="A315" s="16" t="s">
        <v>449</v>
      </c>
      <c r="B315" s="3" t="s">
        <v>442</v>
      </c>
      <c r="C315" s="39">
        <f t="shared" si="47"/>
        <v>51</v>
      </c>
      <c r="D315" s="40">
        <f t="shared" si="48"/>
        <v>54</v>
      </c>
      <c r="E315" s="41" t="s">
        <v>628</v>
      </c>
    </row>
    <row r="316" spans="1:5" ht="14.25" customHeight="1" x14ac:dyDescent="0.2">
      <c r="A316" s="16" t="s">
        <v>450</v>
      </c>
      <c r="B316" s="3" t="s">
        <v>474</v>
      </c>
      <c r="C316" s="39">
        <f t="shared" si="47"/>
        <v>51</v>
      </c>
      <c r="D316" s="40">
        <f t="shared" si="48"/>
        <v>54</v>
      </c>
      <c r="E316" s="41" t="s">
        <v>628</v>
      </c>
    </row>
    <row r="317" spans="1:5" ht="14.25" customHeight="1" x14ac:dyDescent="0.2">
      <c r="A317" s="16" t="s">
        <v>451</v>
      </c>
      <c r="B317" s="3" t="s">
        <v>443</v>
      </c>
      <c r="C317" s="39">
        <f t="shared" si="47"/>
        <v>51</v>
      </c>
      <c r="D317" s="40">
        <f t="shared" si="48"/>
        <v>54</v>
      </c>
      <c r="E317" s="41" t="s">
        <v>628</v>
      </c>
    </row>
    <row r="318" spans="1:5" ht="14.25" customHeight="1" x14ac:dyDescent="0.2">
      <c r="A318" s="16" t="s">
        <v>452</v>
      </c>
      <c r="B318" s="3" t="s">
        <v>444</v>
      </c>
      <c r="C318" s="24">
        <f>100-(100*0.15)</f>
        <v>85</v>
      </c>
      <c r="D318" s="25">
        <f>100-(100*0.1)</f>
        <v>90</v>
      </c>
      <c r="E318" s="11" t="s">
        <v>622</v>
      </c>
    </row>
    <row r="319" spans="1:5" ht="14.25" customHeight="1" x14ac:dyDescent="0.2">
      <c r="A319" s="16" t="s">
        <v>453</v>
      </c>
      <c r="B319" s="3" t="s">
        <v>445</v>
      </c>
      <c r="C319" s="24">
        <f t="shared" ref="C319:C322" si="49">100-(100*0.15)</f>
        <v>85</v>
      </c>
      <c r="D319" s="25">
        <f t="shared" ref="D319:D322" si="50">100-(100*0.1)</f>
        <v>90</v>
      </c>
      <c r="E319" s="11" t="s">
        <v>458</v>
      </c>
    </row>
    <row r="320" spans="1:5" ht="14.25" customHeight="1" x14ac:dyDescent="0.2">
      <c r="A320" s="16" t="s">
        <v>454</v>
      </c>
      <c r="B320" s="3" t="s">
        <v>459</v>
      </c>
      <c r="C320" s="24">
        <f t="shared" si="49"/>
        <v>85</v>
      </c>
      <c r="D320" s="25">
        <f t="shared" si="50"/>
        <v>90</v>
      </c>
      <c r="E320" s="11" t="s">
        <v>458</v>
      </c>
    </row>
    <row r="321" spans="1:5" ht="14.25" customHeight="1" x14ac:dyDescent="0.2">
      <c r="A321" s="16" t="s">
        <v>455</v>
      </c>
      <c r="B321" s="3" t="s">
        <v>460</v>
      </c>
      <c r="C321" s="24">
        <f t="shared" si="49"/>
        <v>85</v>
      </c>
      <c r="D321" s="25">
        <f t="shared" si="50"/>
        <v>90</v>
      </c>
      <c r="E321" s="11" t="s">
        <v>458</v>
      </c>
    </row>
    <row r="322" spans="1:5" ht="14.25" customHeight="1" x14ac:dyDescent="0.2">
      <c r="A322" s="16" t="s">
        <v>456</v>
      </c>
      <c r="B322" s="3" t="s">
        <v>461</v>
      </c>
      <c r="C322" s="24">
        <f t="shared" si="49"/>
        <v>85</v>
      </c>
      <c r="D322" s="25">
        <f t="shared" si="50"/>
        <v>90</v>
      </c>
      <c r="E322" s="11" t="s">
        <v>458</v>
      </c>
    </row>
    <row r="323" spans="1:5" ht="14.25" customHeight="1" x14ac:dyDescent="0.2">
      <c r="A323" s="16" t="s">
        <v>457</v>
      </c>
      <c r="B323" s="3" t="s">
        <v>462</v>
      </c>
      <c r="C323" s="24">
        <f>300-(300*0.15)</f>
        <v>255</v>
      </c>
      <c r="D323" s="25">
        <f>300-(300*0.1)</f>
        <v>270</v>
      </c>
      <c r="E323" s="11" t="s">
        <v>472</v>
      </c>
    </row>
    <row r="324" spans="1:5" ht="14.25" customHeight="1" x14ac:dyDescent="0.2">
      <c r="A324" s="16" t="s">
        <v>467</v>
      </c>
      <c r="B324" s="3" t="s">
        <v>463</v>
      </c>
      <c r="C324" s="24">
        <f>600-(600*0.15)</f>
        <v>510</v>
      </c>
      <c r="D324" s="25">
        <f>600-(600*0.1)</f>
        <v>540</v>
      </c>
      <c r="E324" s="11" t="s">
        <v>795</v>
      </c>
    </row>
    <row r="325" spans="1:5" ht="14.25" customHeight="1" x14ac:dyDescent="0.2">
      <c r="A325" s="16" t="s">
        <v>468</v>
      </c>
      <c r="B325" s="3" t="s">
        <v>464</v>
      </c>
      <c r="C325" s="24">
        <f>600-(600*0.15)</f>
        <v>510</v>
      </c>
      <c r="D325" s="25">
        <f>600-(600*0.1)</f>
        <v>540</v>
      </c>
      <c r="E325" s="11" t="s">
        <v>795</v>
      </c>
    </row>
    <row r="326" spans="1:5" ht="14.25" customHeight="1" x14ac:dyDescent="0.2">
      <c r="A326" s="16" t="s">
        <v>469</v>
      </c>
      <c r="B326" s="3" t="s">
        <v>465</v>
      </c>
      <c r="C326" s="26">
        <f>750-(750*0.15)</f>
        <v>637.5</v>
      </c>
      <c r="D326" s="27">
        <f>750-(750*0.1)</f>
        <v>675</v>
      </c>
      <c r="E326" s="11" t="s">
        <v>796</v>
      </c>
    </row>
    <row r="327" spans="1:5" ht="14.25" customHeight="1" x14ac:dyDescent="0.2">
      <c r="A327" s="16" t="s">
        <v>470</v>
      </c>
      <c r="B327" s="3" t="s">
        <v>666</v>
      </c>
      <c r="C327" s="26">
        <f>750-(750*0.15)</f>
        <v>637.5</v>
      </c>
      <c r="D327" s="27">
        <f>750-(750*0.1)</f>
        <v>675</v>
      </c>
      <c r="E327" s="11" t="s">
        <v>796</v>
      </c>
    </row>
    <row r="328" spans="1:5" s="48" customFormat="1" ht="14.25" customHeight="1" x14ac:dyDescent="0.2">
      <c r="A328" s="45" t="s">
        <v>471</v>
      </c>
      <c r="B328" s="46" t="s">
        <v>466</v>
      </c>
      <c r="C328" s="77" t="s">
        <v>815</v>
      </c>
      <c r="D328" s="77" t="s">
        <v>814</v>
      </c>
      <c r="E328" s="87" t="s">
        <v>816</v>
      </c>
    </row>
    <row r="329" spans="1:5" ht="14.85" customHeight="1" x14ac:dyDescent="0.2">
      <c r="A329" s="5" t="s">
        <v>475</v>
      </c>
      <c r="B329" s="93" t="s">
        <v>476</v>
      </c>
      <c r="C329" s="94"/>
      <c r="D329" s="94"/>
      <c r="E329" s="95"/>
    </row>
    <row r="330" spans="1:5" ht="14.25" customHeight="1" x14ac:dyDescent="0.2">
      <c r="A330" s="16" t="s">
        <v>594</v>
      </c>
      <c r="B330" s="3" t="s">
        <v>362</v>
      </c>
      <c r="C330" s="19">
        <f>500-(500*0.15)</f>
        <v>425</v>
      </c>
      <c r="D330" s="23">
        <f>500-(500*0.1)</f>
        <v>450</v>
      </c>
      <c r="E330" s="11" t="s">
        <v>68</v>
      </c>
    </row>
    <row r="331" spans="1:5" ht="14.25" customHeight="1" x14ac:dyDescent="0.2">
      <c r="A331" s="16" t="s">
        <v>595</v>
      </c>
      <c r="B331" s="3" t="s">
        <v>105</v>
      </c>
      <c r="C331" s="19">
        <f>600-(600*0.15)</f>
        <v>510</v>
      </c>
      <c r="D331" s="23">
        <f>600-(600*0.1)</f>
        <v>540</v>
      </c>
      <c r="E331" s="11" t="s">
        <v>629</v>
      </c>
    </row>
    <row r="332" spans="1:5" ht="14.25" customHeight="1" x14ac:dyDescent="0.2">
      <c r="A332" s="16" t="s">
        <v>596</v>
      </c>
      <c r="B332" s="3" t="s">
        <v>477</v>
      </c>
      <c r="C332" s="19">
        <f>200-(200*0.15)</f>
        <v>170</v>
      </c>
      <c r="D332" s="23">
        <f t="shared" ref="D332:D334" si="51">200-(200*0.1)</f>
        <v>180</v>
      </c>
      <c r="E332" s="11" t="s">
        <v>61</v>
      </c>
    </row>
    <row r="333" spans="1:5" ht="14.85" customHeight="1" x14ac:dyDescent="0.2">
      <c r="A333" s="5" t="s">
        <v>478</v>
      </c>
      <c r="B333" s="93" t="s">
        <v>479</v>
      </c>
      <c r="C333" s="94"/>
      <c r="D333" s="94"/>
      <c r="E333" s="95"/>
    </row>
    <row r="334" spans="1:5" ht="14.25" customHeight="1" x14ac:dyDescent="0.2">
      <c r="A334" s="16" t="s">
        <v>597</v>
      </c>
      <c r="B334" s="3" t="s">
        <v>480</v>
      </c>
      <c r="C334" s="19">
        <f>200-(200*0.15)</f>
        <v>170</v>
      </c>
      <c r="D334" s="23">
        <f t="shared" si="51"/>
        <v>180</v>
      </c>
      <c r="E334" s="11" t="s">
        <v>61</v>
      </c>
    </row>
    <row r="335" spans="1:5" ht="14.25" customHeight="1" x14ac:dyDescent="0.2">
      <c r="A335" s="16" t="s">
        <v>598</v>
      </c>
      <c r="B335" s="3" t="s">
        <v>481</v>
      </c>
      <c r="C335" s="19">
        <f>800-(800*0.15)</f>
        <v>680</v>
      </c>
      <c r="D335" s="23">
        <f>800-(800*0.1)</f>
        <v>720</v>
      </c>
      <c r="E335" s="11" t="s">
        <v>66</v>
      </c>
    </row>
    <row r="336" spans="1:5" ht="14.25" customHeight="1" x14ac:dyDescent="0.2">
      <c r="A336" s="16" t="s">
        <v>599</v>
      </c>
      <c r="B336" s="3" t="s">
        <v>755</v>
      </c>
      <c r="C336" s="19">
        <f>50-(50*0.15)</f>
        <v>42.5</v>
      </c>
      <c r="D336" s="23">
        <f>50-(50*0.1)</f>
        <v>45</v>
      </c>
      <c r="E336" s="11" t="s">
        <v>65</v>
      </c>
    </row>
    <row r="337" spans="1:5" ht="14.85" customHeight="1" x14ac:dyDescent="0.2">
      <c r="A337" s="5" t="s">
        <v>482</v>
      </c>
      <c r="B337" s="93" t="s">
        <v>483</v>
      </c>
      <c r="C337" s="94"/>
      <c r="D337" s="94"/>
      <c r="E337" s="95"/>
    </row>
    <row r="338" spans="1:5" ht="14.25" customHeight="1" x14ac:dyDescent="0.2">
      <c r="A338" s="16" t="s">
        <v>600</v>
      </c>
      <c r="B338" s="3" t="s">
        <v>484</v>
      </c>
      <c r="C338" s="19">
        <f>400-(400*0.15)</f>
        <v>340</v>
      </c>
      <c r="D338" s="23">
        <f>400-(400*0.1)</f>
        <v>360</v>
      </c>
      <c r="E338" s="11" t="s">
        <v>67</v>
      </c>
    </row>
    <row r="339" spans="1:5" ht="14.25" customHeight="1" x14ac:dyDescent="0.2">
      <c r="A339" s="16" t="s">
        <v>601</v>
      </c>
      <c r="B339" s="3" t="s">
        <v>485</v>
      </c>
      <c r="C339" s="19">
        <f t="shared" ref="C339:C345" si="52">200-(200*0.15)</f>
        <v>170</v>
      </c>
      <c r="D339" s="23">
        <f t="shared" ref="D339:D345" si="53">200-(200*0.1)</f>
        <v>180</v>
      </c>
      <c r="E339" s="11" t="s">
        <v>61</v>
      </c>
    </row>
    <row r="340" spans="1:5" ht="14.25" customHeight="1" x14ac:dyDescent="0.2">
      <c r="A340" s="16" t="s">
        <v>602</v>
      </c>
      <c r="B340" s="3" t="s">
        <v>486</v>
      </c>
      <c r="C340" s="19">
        <f>500-(500*0.15)</f>
        <v>425</v>
      </c>
      <c r="D340" s="23">
        <f>500-(500*0.1)</f>
        <v>450</v>
      </c>
      <c r="E340" s="11" t="s">
        <v>68</v>
      </c>
    </row>
    <row r="341" spans="1:5" ht="14.25" customHeight="1" x14ac:dyDescent="0.2">
      <c r="A341" s="16" t="s">
        <v>603</v>
      </c>
      <c r="B341" s="3" t="s">
        <v>487</v>
      </c>
      <c r="C341" s="19">
        <f t="shared" si="52"/>
        <v>170</v>
      </c>
      <c r="D341" s="23">
        <f t="shared" si="53"/>
        <v>180</v>
      </c>
      <c r="E341" s="11" t="s">
        <v>61</v>
      </c>
    </row>
    <row r="342" spans="1:5" ht="14.25" customHeight="1" x14ac:dyDescent="0.2">
      <c r="A342" s="16" t="s">
        <v>604</v>
      </c>
      <c r="B342" s="3" t="s">
        <v>715</v>
      </c>
      <c r="C342" s="19">
        <f>400-(400*0.15)</f>
        <v>340</v>
      </c>
      <c r="D342" s="23">
        <f>400-(400*0.1)</f>
        <v>360</v>
      </c>
      <c r="E342" s="11" t="s">
        <v>67</v>
      </c>
    </row>
    <row r="343" spans="1:5" ht="14.25" customHeight="1" x14ac:dyDescent="0.2">
      <c r="A343" s="16" t="s">
        <v>605</v>
      </c>
      <c r="B343" s="3" t="s">
        <v>716</v>
      </c>
      <c r="C343" s="19">
        <f t="shared" si="52"/>
        <v>170</v>
      </c>
      <c r="D343" s="23">
        <f t="shared" si="53"/>
        <v>180</v>
      </c>
      <c r="E343" s="11" t="s">
        <v>61</v>
      </c>
    </row>
    <row r="344" spans="1:5" ht="14.25" customHeight="1" x14ac:dyDescent="0.2">
      <c r="A344" s="16" t="s">
        <v>606</v>
      </c>
      <c r="B344" s="3" t="s">
        <v>488</v>
      </c>
      <c r="C344" s="19">
        <f>500-(500*0.15)</f>
        <v>425</v>
      </c>
      <c r="D344" s="23">
        <f>500-(500*0.1)</f>
        <v>450</v>
      </c>
      <c r="E344" s="11" t="s">
        <v>68</v>
      </c>
    </row>
    <row r="345" spans="1:5" ht="14.25" customHeight="1" x14ac:dyDescent="0.2">
      <c r="A345" s="16" t="s">
        <v>607</v>
      </c>
      <c r="B345" s="3" t="s">
        <v>489</v>
      </c>
      <c r="C345" s="19">
        <f t="shared" si="52"/>
        <v>170</v>
      </c>
      <c r="D345" s="23">
        <f t="shared" si="53"/>
        <v>180</v>
      </c>
      <c r="E345" s="11" t="s">
        <v>61</v>
      </c>
    </row>
    <row r="346" spans="1:5" ht="14.85" customHeight="1" x14ac:dyDescent="0.2">
      <c r="A346" s="5" t="s">
        <v>490</v>
      </c>
      <c r="B346" s="93" t="s">
        <v>491</v>
      </c>
      <c r="C346" s="94"/>
      <c r="D346" s="94"/>
      <c r="E346" s="95"/>
    </row>
    <row r="347" spans="1:5" ht="14.25" customHeight="1" x14ac:dyDescent="0.2">
      <c r="A347" s="16" t="s">
        <v>608</v>
      </c>
      <c r="B347" s="3" t="s">
        <v>492</v>
      </c>
      <c r="C347" s="19">
        <f>400-(400*0.15)</f>
        <v>340</v>
      </c>
      <c r="D347" s="23">
        <f>400-(400*0.1)</f>
        <v>360</v>
      </c>
      <c r="E347" s="11" t="s">
        <v>67</v>
      </c>
    </row>
    <row r="348" spans="1:5" ht="14.25" customHeight="1" x14ac:dyDescent="0.2">
      <c r="A348" s="16" t="s">
        <v>609</v>
      </c>
      <c r="B348" s="3" t="s">
        <v>493</v>
      </c>
      <c r="C348" s="19">
        <f>400-(400*0.15)</f>
        <v>340</v>
      </c>
      <c r="D348" s="23">
        <f>400-(400*0.1)</f>
        <v>360</v>
      </c>
      <c r="E348" s="11" t="s">
        <v>67</v>
      </c>
    </row>
    <row r="349" spans="1:5" ht="14.85" customHeight="1" x14ac:dyDescent="0.2">
      <c r="A349" s="5" t="s">
        <v>494</v>
      </c>
      <c r="B349" s="99" t="s">
        <v>495</v>
      </c>
      <c r="C349" s="100"/>
      <c r="D349" s="100"/>
      <c r="E349" s="101"/>
    </row>
    <row r="350" spans="1:5" ht="14.25" customHeight="1" x14ac:dyDescent="0.2">
      <c r="A350" s="16" t="s">
        <v>610</v>
      </c>
      <c r="B350" s="3" t="s">
        <v>496</v>
      </c>
      <c r="C350" s="19">
        <f>400-(400*0.15)</f>
        <v>340</v>
      </c>
      <c r="D350" s="23">
        <f>400-(400*0.1)</f>
        <v>360</v>
      </c>
      <c r="E350" s="11" t="s">
        <v>67</v>
      </c>
    </row>
    <row r="351" spans="1:5" ht="14.25" customHeight="1" x14ac:dyDescent="0.2">
      <c r="A351" s="16" t="s">
        <v>611</v>
      </c>
      <c r="B351" s="3" t="s">
        <v>497</v>
      </c>
      <c r="C351" s="19">
        <f>400-(400*0.15)</f>
        <v>340</v>
      </c>
      <c r="D351" s="23">
        <f>400-(400*0.1)</f>
        <v>360</v>
      </c>
      <c r="E351" s="11" t="s">
        <v>67</v>
      </c>
    </row>
    <row r="352" spans="1:5" ht="14.85" customHeight="1" x14ac:dyDescent="0.2">
      <c r="A352" s="5" t="s">
        <v>498</v>
      </c>
      <c r="B352" s="93" t="s">
        <v>499</v>
      </c>
      <c r="C352" s="94"/>
      <c r="D352" s="94"/>
      <c r="E352" s="95"/>
    </row>
    <row r="353" spans="1:5" ht="14.25" customHeight="1" x14ac:dyDescent="0.2">
      <c r="A353" s="16" t="s">
        <v>612</v>
      </c>
      <c r="B353" s="3" t="s">
        <v>30</v>
      </c>
      <c r="C353" s="19">
        <f>800-(800*0.15)</f>
        <v>680</v>
      </c>
      <c r="D353" s="19">
        <f>800-(800*0.1)</f>
        <v>720</v>
      </c>
      <c r="E353" s="11" t="s">
        <v>66</v>
      </c>
    </row>
    <row r="354" spans="1:5" ht="14.25" customHeight="1" x14ac:dyDescent="0.2">
      <c r="A354" s="16" t="s">
        <v>613</v>
      </c>
      <c r="B354" s="3" t="s">
        <v>753</v>
      </c>
      <c r="C354" s="19">
        <f>50-(50*0.15)</f>
        <v>42.5</v>
      </c>
      <c r="D354" s="19">
        <f>50-(50*0.1)</f>
        <v>45</v>
      </c>
      <c r="E354" s="11" t="s">
        <v>65</v>
      </c>
    </row>
    <row r="355" spans="1:5" ht="14.25" customHeight="1" x14ac:dyDescent="0.2">
      <c r="A355" s="16" t="s">
        <v>614</v>
      </c>
      <c r="B355" s="3" t="s">
        <v>751</v>
      </c>
      <c r="C355" s="19">
        <f>200-(200*0.15)</f>
        <v>170</v>
      </c>
      <c r="D355" s="19">
        <f>200-(200*0.1)</f>
        <v>180</v>
      </c>
      <c r="E355" s="11" t="s">
        <v>61</v>
      </c>
    </row>
    <row r="356" spans="1:5" ht="14.25" customHeight="1" x14ac:dyDescent="0.2">
      <c r="A356" s="5" t="s">
        <v>500</v>
      </c>
      <c r="B356" s="42" t="s">
        <v>667</v>
      </c>
      <c r="C356" s="5"/>
      <c r="D356" s="5"/>
      <c r="E356" s="5"/>
    </row>
    <row r="357" spans="1:5" s="48" customFormat="1" ht="14.25" customHeight="1" x14ac:dyDescent="0.2">
      <c r="A357" s="45" t="s">
        <v>668</v>
      </c>
      <c r="B357" s="46" t="s">
        <v>669</v>
      </c>
      <c r="C357" s="47">
        <f xml:space="preserve"> (100-(100*0.15))</f>
        <v>85</v>
      </c>
      <c r="D357" s="49" t="s">
        <v>688</v>
      </c>
      <c r="E357" s="49" t="s">
        <v>687</v>
      </c>
    </row>
    <row r="358" spans="1:5" ht="28.5" customHeight="1" x14ac:dyDescent="0.2">
      <c r="A358" s="5" t="s">
        <v>502</v>
      </c>
      <c r="B358" s="43" t="s">
        <v>501</v>
      </c>
      <c r="C358" s="28">
        <f>450-(450*0.15)</f>
        <v>382.5</v>
      </c>
      <c r="D358" s="51">
        <f>450-(450*0.1)</f>
        <v>405</v>
      </c>
      <c r="E358" s="50" t="s">
        <v>623</v>
      </c>
    </row>
    <row r="359" spans="1:5" ht="14.25" customHeight="1" x14ac:dyDescent="0.2">
      <c r="A359" s="5" t="s">
        <v>504</v>
      </c>
      <c r="B359" s="17" t="s">
        <v>503</v>
      </c>
      <c r="C359" s="28">
        <f t="shared" ref="C359" si="54">450-(450*0.15)</f>
        <v>382.5</v>
      </c>
      <c r="D359" s="51">
        <f t="shared" ref="D359" si="55">450-(450*0.1)</f>
        <v>405</v>
      </c>
      <c r="E359" s="67" t="s">
        <v>623</v>
      </c>
    </row>
    <row r="360" spans="1:5" ht="14.25" customHeight="1" x14ac:dyDescent="0.2">
      <c r="A360" s="5" t="s">
        <v>506</v>
      </c>
      <c r="B360" s="17" t="s">
        <v>505</v>
      </c>
      <c r="C360" s="29">
        <f>100-(100*0.15)</f>
        <v>85</v>
      </c>
      <c r="D360" s="52">
        <f>100-(100*0.1)</f>
        <v>90</v>
      </c>
      <c r="E360" s="60" t="s">
        <v>797</v>
      </c>
    </row>
    <row r="361" spans="1:5" ht="14.25" customHeight="1" x14ac:dyDescent="0.2">
      <c r="A361" s="5" t="s">
        <v>508</v>
      </c>
      <c r="B361" s="17" t="s">
        <v>507</v>
      </c>
      <c r="C361" s="30">
        <f>300-(300*0.15)</f>
        <v>255</v>
      </c>
      <c r="D361" s="53">
        <f>300-(300*0.1)</f>
        <v>270</v>
      </c>
      <c r="E361" s="68" t="s">
        <v>690</v>
      </c>
    </row>
    <row r="362" spans="1:5" ht="14.25" customHeight="1" x14ac:dyDescent="0.2">
      <c r="A362" s="5" t="s">
        <v>510</v>
      </c>
      <c r="B362" s="17" t="s">
        <v>509</v>
      </c>
      <c r="C362" s="30">
        <f>350-(350*0.15)</f>
        <v>297.5</v>
      </c>
      <c r="D362" s="53">
        <f>350-(350*0.1)</f>
        <v>315</v>
      </c>
      <c r="E362" s="67" t="s">
        <v>798</v>
      </c>
    </row>
    <row r="363" spans="1:5" ht="14.25" customHeight="1" x14ac:dyDescent="0.2">
      <c r="A363" s="5" t="s">
        <v>512</v>
      </c>
      <c r="B363" s="17" t="s">
        <v>511</v>
      </c>
      <c r="C363" s="31">
        <f>300-(300*0.15)</f>
        <v>255</v>
      </c>
      <c r="D363" s="54">
        <f>300-(300*0.1)</f>
        <v>270</v>
      </c>
      <c r="E363" s="60" t="s">
        <v>799</v>
      </c>
    </row>
    <row r="364" spans="1:5" ht="14.25" customHeight="1" x14ac:dyDescent="0.2">
      <c r="A364" s="5" t="s">
        <v>514</v>
      </c>
      <c r="B364" s="17" t="s">
        <v>513</v>
      </c>
      <c r="C364" s="32">
        <f>200-(200*0.15)</f>
        <v>170</v>
      </c>
      <c r="D364" s="55">
        <f>200-(200*0.1)</f>
        <v>180</v>
      </c>
      <c r="E364" s="68" t="s">
        <v>691</v>
      </c>
    </row>
    <row r="365" spans="1:5" ht="14.25" customHeight="1" x14ac:dyDescent="0.2">
      <c r="A365" s="5" t="s">
        <v>516</v>
      </c>
      <c r="B365" s="17" t="s">
        <v>515</v>
      </c>
      <c r="C365" s="32">
        <f>200-(200*0.15)</f>
        <v>170</v>
      </c>
      <c r="D365" s="55">
        <f>200-(200*0.1)</f>
        <v>180</v>
      </c>
      <c r="E365" s="68" t="s">
        <v>691</v>
      </c>
    </row>
    <row r="366" spans="1:5" ht="14.25" customHeight="1" x14ac:dyDescent="0.2">
      <c r="A366" s="5" t="s">
        <v>518</v>
      </c>
      <c r="B366" s="17" t="s">
        <v>517</v>
      </c>
      <c r="C366" s="32">
        <f>200-(200*0.15)</f>
        <v>170</v>
      </c>
      <c r="D366" s="55">
        <f>200-(200*0.1)</f>
        <v>180</v>
      </c>
      <c r="E366" s="68" t="s">
        <v>691</v>
      </c>
    </row>
    <row r="367" spans="1:5" ht="14.25" customHeight="1" x14ac:dyDescent="0.2">
      <c r="A367" s="5" t="s">
        <v>520</v>
      </c>
      <c r="B367" s="17" t="s">
        <v>519</v>
      </c>
      <c r="C367" s="33">
        <f>500-(500*0.15)</f>
        <v>425</v>
      </c>
      <c r="D367" s="56">
        <f>500-(500*0.1)</f>
        <v>450</v>
      </c>
      <c r="E367" s="67" t="s">
        <v>692</v>
      </c>
    </row>
    <row r="368" spans="1:5" ht="14.25" customHeight="1" x14ac:dyDescent="0.2">
      <c r="A368" s="5" t="s">
        <v>522</v>
      </c>
      <c r="B368" s="17" t="s">
        <v>521</v>
      </c>
      <c r="C368" s="34">
        <f>75-(75*0.15)</f>
        <v>63.75</v>
      </c>
      <c r="D368" s="57">
        <f>75-(75*0.1)</f>
        <v>67.5</v>
      </c>
      <c r="E368" s="60" t="s">
        <v>696</v>
      </c>
    </row>
    <row r="369" spans="1:5" ht="14.25" customHeight="1" x14ac:dyDescent="0.2">
      <c r="A369" s="5" t="s">
        <v>523</v>
      </c>
      <c r="B369" s="17" t="s">
        <v>615</v>
      </c>
      <c r="C369" s="32">
        <f>200-(200*0.15)</f>
        <v>170</v>
      </c>
      <c r="D369" s="55">
        <f>200-(200*0.1)</f>
        <v>180</v>
      </c>
      <c r="E369" s="67" t="s">
        <v>691</v>
      </c>
    </row>
    <row r="370" spans="1:5" ht="14.25" customHeight="1" x14ac:dyDescent="0.2">
      <c r="A370" s="5" t="s">
        <v>525</v>
      </c>
      <c r="B370" s="17" t="s">
        <v>524</v>
      </c>
      <c r="C370" s="30">
        <f t="shared" ref="C370:C372" si="56">200-(200*0.15)</f>
        <v>170</v>
      </c>
      <c r="D370" s="53">
        <f t="shared" ref="D370:D372" si="57">200-(200*0.1)</f>
        <v>180</v>
      </c>
      <c r="E370" s="60" t="s">
        <v>693</v>
      </c>
    </row>
    <row r="371" spans="1:5" ht="14.25" customHeight="1" x14ac:dyDescent="0.2">
      <c r="A371" s="5" t="s">
        <v>527</v>
      </c>
      <c r="B371" s="17" t="s">
        <v>526</v>
      </c>
      <c r="C371" s="30">
        <f t="shared" si="56"/>
        <v>170</v>
      </c>
      <c r="D371" s="53">
        <f t="shared" si="57"/>
        <v>180</v>
      </c>
      <c r="E371" s="67" t="s">
        <v>693</v>
      </c>
    </row>
    <row r="372" spans="1:5" ht="14.25" customHeight="1" x14ac:dyDescent="0.2">
      <c r="A372" s="5" t="s">
        <v>529</v>
      </c>
      <c r="B372" s="17" t="s">
        <v>528</v>
      </c>
      <c r="C372" s="30">
        <f t="shared" si="56"/>
        <v>170</v>
      </c>
      <c r="D372" s="53">
        <f t="shared" si="57"/>
        <v>180</v>
      </c>
      <c r="E372" s="60" t="s">
        <v>693</v>
      </c>
    </row>
    <row r="373" spans="1:5" ht="14.25" customHeight="1" x14ac:dyDescent="0.2">
      <c r="A373" s="5" t="s">
        <v>531</v>
      </c>
      <c r="B373" s="17" t="s">
        <v>530</v>
      </c>
      <c r="C373" s="35">
        <f>100-(100*0.15)</f>
        <v>85</v>
      </c>
      <c r="D373" s="58">
        <f>100-(100*0.1)</f>
        <v>90</v>
      </c>
      <c r="E373" s="67" t="s">
        <v>694</v>
      </c>
    </row>
    <row r="374" spans="1:5" ht="14.25" customHeight="1" x14ac:dyDescent="0.2">
      <c r="A374" s="5" t="s">
        <v>533</v>
      </c>
      <c r="B374" s="17" t="s">
        <v>532</v>
      </c>
      <c r="C374" s="28">
        <f>100-(100*0.15)</f>
        <v>85</v>
      </c>
      <c r="D374" s="51">
        <f>100-(100*0.1)</f>
        <v>90</v>
      </c>
      <c r="E374" s="60" t="s">
        <v>695</v>
      </c>
    </row>
    <row r="375" spans="1:5" ht="14.25" customHeight="1" x14ac:dyDescent="0.2">
      <c r="A375" s="5" t="s">
        <v>535</v>
      </c>
      <c r="B375" s="17" t="s">
        <v>534</v>
      </c>
      <c r="C375" s="28">
        <f>150-(150*0.15)</f>
        <v>127.5</v>
      </c>
      <c r="D375" s="51">
        <f>150-(150*0.1)</f>
        <v>135</v>
      </c>
      <c r="E375" s="67" t="s">
        <v>697</v>
      </c>
    </row>
    <row r="376" spans="1:5" ht="14.25" customHeight="1" x14ac:dyDescent="0.2">
      <c r="A376" s="5" t="s">
        <v>537</v>
      </c>
      <c r="B376" s="17" t="s">
        <v>536</v>
      </c>
      <c r="C376" s="32">
        <f>300-(300*0.15)</f>
        <v>255</v>
      </c>
      <c r="D376" s="59">
        <f>300-(300*0.1)</f>
        <v>270</v>
      </c>
      <c r="E376" s="69" t="s">
        <v>698</v>
      </c>
    </row>
    <row r="377" spans="1:5" ht="29.25" customHeight="1" x14ac:dyDescent="0.2">
      <c r="A377" s="5" t="s">
        <v>539</v>
      </c>
      <c r="B377" s="43" t="s">
        <v>538</v>
      </c>
      <c r="C377" s="32">
        <f>350-(350*0.15)</f>
        <v>297.5</v>
      </c>
      <c r="D377" s="59">
        <f>350-(350*0.1)</f>
        <v>315</v>
      </c>
      <c r="E377" s="70" t="s">
        <v>800</v>
      </c>
    </row>
    <row r="378" spans="1:5" ht="14.25" customHeight="1" x14ac:dyDescent="0.2">
      <c r="A378" s="5" t="s">
        <v>541</v>
      </c>
      <c r="B378" s="17" t="s">
        <v>540</v>
      </c>
      <c r="C378" s="32">
        <f>300-(300*0.15)</f>
        <v>255</v>
      </c>
      <c r="D378" s="59">
        <f>300-(300*0.1)</f>
        <v>270</v>
      </c>
      <c r="E378" s="70" t="s">
        <v>701</v>
      </c>
    </row>
    <row r="379" spans="1:5" ht="14.25" customHeight="1" x14ac:dyDescent="0.2">
      <c r="A379" s="5" t="s">
        <v>543</v>
      </c>
      <c r="B379" s="17" t="s">
        <v>542</v>
      </c>
      <c r="C379" s="32">
        <f>450-(450*0.15)</f>
        <v>382.5</v>
      </c>
      <c r="D379" s="59">
        <f>450-(450*0.1)</f>
        <v>405</v>
      </c>
      <c r="E379" s="71" t="s">
        <v>801</v>
      </c>
    </row>
    <row r="380" spans="1:5" ht="14.25" customHeight="1" x14ac:dyDescent="0.2">
      <c r="A380" s="5" t="s">
        <v>545</v>
      </c>
      <c r="B380" s="17" t="s">
        <v>544</v>
      </c>
      <c r="C380" s="32">
        <f>450-(450*0.15)</f>
        <v>382.5</v>
      </c>
      <c r="D380" s="59">
        <f>450-(450*0.1)</f>
        <v>405</v>
      </c>
      <c r="E380" s="69" t="s">
        <v>802</v>
      </c>
    </row>
    <row r="381" spans="1:5" ht="14.25" customHeight="1" x14ac:dyDescent="0.2">
      <c r="A381" s="5" t="s">
        <v>547</v>
      </c>
      <c r="B381" s="17" t="s">
        <v>546</v>
      </c>
      <c r="C381" s="32">
        <f t="shared" ref="C381:C383" si="58">450-(450*0.15)</f>
        <v>382.5</v>
      </c>
      <c r="D381" s="59">
        <f t="shared" ref="D381:D383" si="59">450-(450*0.1)</f>
        <v>405</v>
      </c>
      <c r="E381" s="69" t="s">
        <v>802</v>
      </c>
    </row>
    <row r="382" spans="1:5" ht="14.25" customHeight="1" x14ac:dyDescent="0.2">
      <c r="A382" s="5" t="s">
        <v>549</v>
      </c>
      <c r="B382" s="17" t="s">
        <v>548</v>
      </c>
      <c r="C382" s="32">
        <f t="shared" si="58"/>
        <v>382.5</v>
      </c>
      <c r="D382" s="59">
        <f t="shared" si="59"/>
        <v>405</v>
      </c>
      <c r="E382" s="69" t="s">
        <v>802</v>
      </c>
    </row>
    <row r="383" spans="1:5" ht="14.25" customHeight="1" x14ac:dyDescent="0.2">
      <c r="A383" s="5" t="s">
        <v>551</v>
      </c>
      <c r="B383" s="17" t="s">
        <v>550</v>
      </c>
      <c r="C383" s="32">
        <f t="shared" si="58"/>
        <v>382.5</v>
      </c>
      <c r="D383" s="59">
        <f t="shared" si="59"/>
        <v>405</v>
      </c>
      <c r="E383" s="69" t="s">
        <v>802</v>
      </c>
    </row>
    <row r="384" spans="1:5" ht="14.25" customHeight="1" x14ac:dyDescent="0.2">
      <c r="A384" s="5" t="s">
        <v>553</v>
      </c>
      <c r="B384" s="17" t="s">
        <v>552</v>
      </c>
      <c r="C384" s="32">
        <f>400-(400*0.15)</f>
        <v>340</v>
      </c>
      <c r="D384" s="59">
        <f>400-(400*0.1)</f>
        <v>360</v>
      </c>
      <c r="E384" s="70" t="s">
        <v>700</v>
      </c>
    </row>
    <row r="385" spans="1:5" ht="14.25" customHeight="1" x14ac:dyDescent="0.2">
      <c r="A385" s="5" t="s">
        <v>555</v>
      </c>
      <c r="B385" s="17" t="s">
        <v>554</v>
      </c>
      <c r="C385" s="32">
        <f>750-(750*0.15)</f>
        <v>637.5</v>
      </c>
      <c r="D385" s="59">
        <f>750-(750*0.1)</f>
        <v>675</v>
      </c>
      <c r="E385" s="61" t="s">
        <v>699</v>
      </c>
    </row>
    <row r="386" spans="1:5" ht="14.25" customHeight="1" x14ac:dyDescent="0.2">
      <c r="A386" s="5" t="s">
        <v>557</v>
      </c>
      <c r="B386" s="17" t="s">
        <v>556</v>
      </c>
      <c r="C386" s="32">
        <f>300-(300*0.15)</f>
        <v>255</v>
      </c>
      <c r="D386" s="59">
        <f>300-(300*0.1)</f>
        <v>270</v>
      </c>
      <c r="E386" s="71" t="s">
        <v>701</v>
      </c>
    </row>
    <row r="387" spans="1:5" ht="14.25" customHeight="1" x14ac:dyDescent="0.2">
      <c r="A387" s="5" t="s">
        <v>559</v>
      </c>
      <c r="B387" s="17" t="s">
        <v>558</v>
      </c>
      <c r="C387" s="32">
        <f>300-(300*0.15)</f>
        <v>255</v>
      </c>
      <c r="D387" s="59">
        <f>300-(300*0.1)</f>
        <v>270</v>
      </c>
      <c r="E387" s="70" t="s">
        <v>701</v>
      </c>
    </row>
    <row r="388" spans="1:5" s="48" customFormat="1" ht="14.25" customHeight="1" x14ac:dyDescent="0.2">
      <c r="A388" s="88" t="s">
        <v>561</v>
      </c>
      <c r="B388" s="89" t="s">
        <v>560</v>
      </c>
      <c r="C388" s="90">
        <f>400-(400*0.15)</f>
        <v>340</v>
      </c>
      <c r="D388" s="91">
        <f>400-(400*0.1)</f>
        <v>360</v>
      </c>
      <c r="E388" s="92" t="s">
        <v>700</v>
      </c>
    </row>
    <row r="389" spans="1:5" s="48" customFormat="1" ht="14.25" customHeight="1" x14ac:dyDescent="0.2">
      <c r="A389" s="88" t="s">
        <v>563</v>
      </c>
      <c r="B389" s="89" t="s">
        <v>562</v>
      </c>
      <c r="C389" s="90" t="s">
        <v>818</v>
      </c>
      <c r="D389" s="91" t="s">
        <v>817</v>
      </c>
      <c r="E389" s="92" t="s">
        <v>702</v>
      </c>
    </row>
    <row r="390" spans="1:5" ht="14.25" customHeight="1" x14ac:dyDescent="0.2">
      <c r="A390" s="5" t="s">
        <v>565</v>
      </c>
      <c r="B390" s="17" t="s">
        <v>564</v>
      </c>
      <c r="C390" s="32">
        <f t="shared" ref="C390:C391" si="60">350-(350*0.15)</f>
        <v>297.5</v>
      </c>
      <c r="D390" s="59">
        <f t="shared" ref="D390:D391" si="61">350-(350*0.1)</f>
        <v>315</v>
      </c>
      <c r="E390" s="70" t="s">
        <v>800</v>
      </c>
    </row>
    <row r="391" spans="1:5" ht="14.25" customHeight="1" x14ac:dyDescent="0.2">
      <c r="A391" s="5" t="s">
        <v>567</v>
      </c>
      <c r="B391" s="17" t="s">
        <v>566</v>
      </c>
      <c r="C391" s="32">
        <f t="shared" si="60"/>
        <v>297.5</v>
      </c>
      <c r="D391" s="59">
        <f t="shared" si="61"/>
        <v>315</v>
      </c>
      <c r="E391" s="70" t="s">
        <v>800</v>
      </c>
    </row>
    <row r="392" spans="1:5" ht="14.25" customHeight="1" x14ac:dyDescent="0.2">
      <c r="A392" s="5" t="s">
        <v>569</v>
      </c>
      <c r="B392" s="17" t="s">
        <v>568</v>
      </c>
      <c r="C392" s="36">
        <f>300-(300*0.15)</f>
        <v>255</v>
      </c>
      <c r="D392" s="62">
        <f>300-(300*0.1)</f>
        <v>270</v>
      </c>
      <c r="E392" s="67" t="s">
        <v>707</v>
      </c>
    </row>
    <row r="393" spans="1:5" ht="14.25" customHeight="1" x14ac:dyDescent="0.2">
      <c r="A393" s="5" t="s">
        <v>571</v>
      </c>
      <c r="B393" s="17" t="s">
        <v>570</v>
      </c>
      <c r="C393" s="72">
        <f>1500-(1500*0.15)</f>
        <v>1275</v>
      </c>
      <c r="D393" s="73">
        <f>1500-(1500*0.1)</f>
        <v>1350</v>
      </c>
      <c r="E393" s="67" t="s">
        <v>803</v>
      </c>
    </row>
    <row r="394" spans="1:5" ht="14.25" customHeight="1" x14ac:dyDescent="0.2">
      <c r="A394" s="5" t="s">
        <v>573</v>
      </c>
      <c r="B394" s="17" t="s">
        <v>572</v>
      </c>
      <c r="C394" s="36">
        <f>500-(500*0.15)</f>
        <v>425</v>
      </c>
      <c r="D394" s="62">
        <f>500-(500*0.1)</f>
        <v>450</v>
      </c>
      <c r="E394" s="68" t="s">
        <v>706</v>
      </c>
    </row>
    <row r="395" spans="1:5" ht="14.25" customHeight="1" x14ac:dyDescent="0.2">
      <c r="A395" s="5" t="s">
        <v>574</v>
      </c>
      <c r="B395" s="17" t="s">
        <v>804</v>
      </c>
      <c r="C395" s="30" t="s">
        <v>805</v>
      </c>
      <c r="D395" s="62" t="s">
        <v>807</v>
      </c>
      <c r="E395" s="67" t="s">
        <v>806</v>
      </c>
    </row>
    <row r="396" spans="1:5" ht="14.25" customHeight="1" x14ac:dyDescent="0.2">
      <c r="A396" s="5" t="s">
        <v>576</v>
      </c>
      <c r="B396" s="17" t="s">
        <v>575</v>
      </c>
      <c r="C396" s="30">
        <f>300-(300*0.15)</f>
        <v>255</v>
      </c>
      <c r="D396" s="53">
        <f>300-(300*0.1)</f>
        <v>270</v>
      </c>
      <c r="E396" s="67" t="s">
        <v>690</v>
      </c>
    </row>
    <row r="397" spans="1:5" ht="14.25" customHeight="1" x14ac:dyDescent="0.2">
      <c r="A397" s="5" t="s">
        <v>578</v>
      </c>
      <c r="B397" s="17" t="s">
        <v>577</v>
      </c>
      <c r="C397" s="35" t="s">
        <v>616</v>
      </c>
      <c r="D397" s="58" t="s">
        <v>616</v>
      </c>
      <c r="E397" s="68" t="s">
        <v>616</v>
      </c>
    </row>
    <row r="398" spans="1:5" ht="14.25" customHeight="1" x14ac:dyDescent="0.2">
      <c r="A398" s="5" t="s">
        <v>580</v>
      </c>
      <c r="B398" s="17" t="s">
        <v>579</v>
      </c>
      <c r="C398" s="37">
        <f>25-(25*0.15)</f>
        <v>21.25</v>
      </c>
      <c r="D398" s="63">
        <f>25-(25*0.1)</f>
        <v>22.5</v>
      </c>
      <c r="E398" s="68" t="s">
        <v>705</v>
      </c>
    </row>
    <row r="399" spans="1:5" ht="14.25" customHeight="1" x14ac:dyDescent="0.2">
      <c r="A399" s="5" t="s">
        <v>582</v>
      </c>
      <c r="B399" s="17" t="s">
        <v>581</v>
      </c>
      <c r="C399" s="37">
        <f>50-(50*0.15)</f>
        <v>42.5</v>
      </c>
      <c r="D399" s="63">
        <f>50-(50*0.1)</f>
        <v>45</v>
      </c>
      <c r="E399" s="68" t="s">
        <v>626</v>
      </c>
    </row>
    <row r="400" spans="1:5" ht="14.25" customHeight="1" x14ac:dyDescent="0.2">
      <c r="A400" s="5" t="s">
        <v>584</v>
      </c>
      <c r="B400" s="17" t="s">
        <v>583</v>
      </c>
      <c r="C400" s="38">
        <f>200-(200*0.15)</f>
        <v>170</v>
      </c>
      <c r="D400" s="65">
        <f>200-(200*0.1)</f>
        <v>180</v>
      </c>
      <c r="E400" s="68" t="s">
        <v>624</v>
      </c>
    </row>
    <row r="401" spans="1:5" ht="14.25" customHeight="1" x14ac:dyDescent="0.2">
      <c r="A401" s="5" t="s">
        <v>586</v>
      </c>
      <c r="B401" s="17" t="s">
        <v>585</v>
      </c>
      <c r="C401" s="38">
        <f>250-(250*0.15)</f>
        <v>212.5</v>
      </c>
      <c r="D401" s="65">
        <f>250-(250*0.1)</f>
        <v>225</v>
      </c>
      <c r="E401" s="67" t="s">
        <v>704</v>
      </c>
    </row>
    <row r="402" spans="1:5" ht="14.25" customHeight="1" x14ac:dyDescent="0.2">
      <c r="A402" s="5" t="s">
        <v>588</v>
      </c>
      <c r="B402" s="17" t="s">
        <v>587</v>
      </c>
      <c r="C402" s="38">
        <f>300-(300*0.15)</f>
        <v>255</v>
      </c>
      <c r="D402" s="65">
        <f>300-(300*0.1)</f>
        <v>270</v>
      </c>
      <c r="E402" s="67" t="s">
        <v>625</v>
      </c>
    </row>
    <row r="403" spans="1:5" ht="14.25" customHeight="1" x14ac:dyDescent="0.2">
      <c r="A403" s="5" t="s">
        <v>590</v>
      </c>
      <c r="B403" s="17" t="s">
        <v>589</v>
      </c>
      <c r="C403" s="38">
        <f>500-(500*0.15)</f>
        <v>425</v>
      </c>
      <c r="D403" s="65">
        <f>500-(500*0.1)</f>
        <v>450</v>
      </c>
      <c r="E403" s="60" t="s">
        <v>703</v>
      </c>
    </row>
    <row r="404" spans="1:5" ht="14.25" customHeight="1" x14ac:dyDescent="0.2">
      <c r="A404" s="5" t="s">
        <v>592</v>
      </c>
      <c r="B404" s="17" t="s">
        <v>591</v>
      </c>
      <c r="C404" s="37">
        <f>50-(50*0.15)</f>
        <v>42.5</v>
      </c>
      <c r="D404" s="63">
        <f>50-(50*0.1)</f>
        <v>45</v>
      </c>
      <c r="E404" s="67" t="s">
        <v>626</v>
      </c>
    </row>
    <row r="405" spans="1:5" ht="14.25" customHeight="1" x14ac:dyDescent="0.2">
      <c r="A405" s="5" t="s">
        <v>670</v>
      </c>
      <c r="B405" s="17" t="s">
        <v>593</v>
      </c>
      <c r="C405" s="37">
        <f>100-(100*0.15)</f>
        <v>85</v>
      </c>
      <c r="D405" s="66">
        <f>100-(100*0.1)</f>
        <v>90</v>
      </c>
      <c r="E405" s="64" t="s">
        <v>627</v>
      </c>
    </row>
    <row r="406" spans="1:5" ht="14.25" x14ac:dyDescent="0.2">
      <c r="A406" s="114" t="s">
        <v>672</v>
      </c>
      <c r="B406" s="114"/>
      <c r="C406" s="114"/>
      <c r="D406" s="114"/>
      <c r="E406" s="115"/>
    </row>
    <row r="407" spans="1:5" ht="14.25" x14ac:dyDescent="0.2">
      <c r="A407" s="114" t="s">
        <v>673</v>
      </c>
      <c r="B407" s="114"/>
      <c r="C407" s="114"/>
      <c r="D407" s="114"/>
      <c r="E407" s="114"/>
    </row>
    <row r="408" spans="1:5" ht="14.25" x14ac:dyDescent="0.2">
      <c r="A408" s="116" t="s">
        <v>674</v>
      </c>
      <c r="B408" s="116"/>
      <c r="C408" s="116"/>
      <c r="D408" s="116"/>
      <c r="E408" s="116"/>
    </row>
    <row r="409" spans="1:5" ht="14.25" x14ac:dyDescent="0.2">
      <c r="A409" s="116" t="s">
        <v>675</v>
      </c>
      <c r="B409" s="116"/>
      <c r="C409" s="116"/>
      <c r="D409" s="116"/>
      <c r="E409" s="116"/>
    </row>
    <row r="410" spans="1:5" s="83" customFormat="1" ht="33.75" customHeight="1" x14ac:dyDescent="0.2">
      <c r="A410" s="116" t="s">
        <v>829</v>
      </c>
      <c r="B410" s="116"/>
      <c r="C410" s="116"/>
      <c r="D410" s="116"/>
      <c r="E410" s="116"/>
    </row>
    <row r="411" spans="1:5" ht="14.25" x14ac:dyDescent="0.2">
      <c r="A411" s="44"/>
      <c r="B411" s="117" t="s">
        <v>676</v>
      </c>
      <c r="C411" s="117"/>
      <c r="D411" s="117"/>
      <c r="E411" s="117"/>
    </row>
    <row r="412" spans="1:5" ht="14.25" x14ac:dyDescent="0.2">
      <c r="A412" s="114" t="s">
        <v>677</v>
      </c>
      <c r="B412" s="114"/>
      <c r="C412" s="114"/>
      <c r="D412" s="114"/>
      <c r="E412" s="114"/>
    </row>
    <row r="413" spans="1:5" ht="14.25" x14ac:dyDescent="0.2">
      <c r="A413" s="114" t="s">
        <v>678</v>
      </c>
      <c r="B413" s="114"/>
      <c r="C413" s="114"/>
      <c r="D413" s="114"/>
      <c r="E413" s="114"/>
    </row>
    <row r="414" spans="1:5" ht="36.75" customHeight="1" x14ac:dyDescent="0.2">
      <c r="A414" s="114" t="s">
        <v>685</v>
      </c>
      <c r="B414" s="114"/>
      <c r="C414" s="114"/>
      <c r="D414" s="114"/>
      <c r="E414" s="114"/>
    </row>
    <row r="415" spans="1:5" ht="14.25" x14ac:dyDescent="0.2">
      <c r="A415" s="114" t="s">
        <v>679</v>
      </c>
      <c r="B415" s="114"/>
      <c r="C415" s="114"/>
      <c r="D415" s="114"/>
      <c r="E415" s="114"/>
    </row>
    <row r="416" spans="1:5" ht="14.25" x14ac:dyDescent="0.2">
      <c r="A416" s="121" t="s">
        <v>680</v>
      </c>
      <c r="B416" s="122"/>
      <c r="C416" s="122"/>
      <c r="D416" s="122"/>
      <c r="E416" s="123"/>
    </row>
    <row r="417" spans="1:5" ht="14.25" x14ac:dyDescent="0.2">
      <c r="A417" s="118" t="s">
        <v>681</v>
      </c>
      <c r="B417" s="118"/>
      <c r="C417" s="118"/>
      <c r="D417" s="118"/>
      <c r="E417" s="118"/>
    </row>
    <row r="418" spans="1:5" ht="14.25" x14ac:dyDescent="0.2">
      <c r="A418" s="114" t="s">
        <v>682</v>
      </c>
      <c r="B418" s="114"/>
      <c r="C418" s="114"/>
      <c r="D418" s="114"/>
      <c r="E418" s="114"/>
    </row>
    <row r="419" spans="1:5" ht="15.75" x14ac:dyDescent="0.2">
      <c r="A419" s="119" t="s">
        <v>683</v>
      </c>
      <c r="B419" s="119"/>
      <c r="C419" s="119"/>
      <c r="D419" s="120" t="s">
        <v>684</v>
      </c>
      <c r="E419" s="120"/>
    </row>
  </sheetData>
  <mergeCells count="44">
    <mergeCell ref="A417:E417"/>
    <mergeCell ref="A418:E418"/>
    <mergeCell ref="A419:C419"/>
    <mergeCell ref="D419:E419"/>
    <mergeCell ref="A412:E412"/>
    <mergeCell ref="A413:E413"/>
    <mergeCell ref="A414:E414"/>
    <mergeCell ref="A415:E415"/>
    <mergeCell ref="A416:E416"/>
    <mergeCell ref="A406:E406"/>
    <mergeCell ref="A407:E407"/>
    <mergeCell ref="A408:E408"/>
    <mergeCell ref="A410:E410"/>
    <mergeCell ref="B411:E411"/>
    <mergeCell ref="A409:E409"/>
    <mergeCell ref="B199:E199"/>
    <mergeCell ref="A1:E1"/>
    <mergeCell ref="A2:A3"/>
    <mergeCell ref="B2:B3"/>
    <mergeCell ref="C2:E2"/>
    <mergeCell ref="B4:E4"/>
    <mergeCell ref="B41:E41"/>
    <mergeCell ref="B57:E57"/>
    <mergeCell ref="B75:E75"/>
    <mergeCell ref="B113:E113"/>
    <mergeCell ref="B135:E135"/>
    <mergeCell ref="B150:E150"/>
    <mergeCell ref="B162:E162"/>
    <mergeCell ref="B101:E101"/>
    <mergeCell ref="B167:E167"/>
    <mergeCell ref="B337:E337"/>
    <mergeCell ref="B349:E349"/>
    <mergeCell ref="B352:E352"/>
    <mergeCell ref="B333:E333"/>
    <mergeCell ref="B346:E346"/>
    <mergeCell ref="B329:E329"/>
    <mergeCell ref="B311:E311"/>
    <mergeCell ref="B206:E206"/>
    <mergeCell ref="B220:E220"/>
    <mergeCell ref="B232:E232"/>
    <mergeCell ref="B236:E236"/>
    <mergeCell ref="B261:E261"/>
    <mergeCell ref="B264:E264"/>
    <mergeCell ref="B278:E278"/>
  </mergeCells>
  <phoneticPr fontId="15" type="noConversion"/>
  <pageMargins left="0.7" right="0.7" top="0.75" bottom="0.75" header="0.3" footer="0.3"/>
  <pageSetup paperSize="9" orientation="portrait" r:id="rId1"/>
  <ignoredErrors>
    <ignoredError sqref="D15 D25 C47:D47 C44:D44 D48 C38:D38 C274:D274 D1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Table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JF 1</dc:title>
  <dc:creator>Gökhan</dc:creator>
  <cp:lastModifiedBy>User</cp:lastModifiedBy>
  <cp:lastPrinted>2024-07-17T06:03:04Z</cp:lastPrinted>
  <dcterms:created xsi:type="dcterms:W3CDTF">2023-10-09T10:29:37Z</dcterms:created>
  <dcterms:modified xsi:type="dcterms:W3CDTF">2024-07-17T06:03:32Z</dcterms:modified>
</cp:coreProperties>
</file>